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\\servidor\Projetos\2026\PREFEITURA\LICITAÇÃO - PREFEITURA MUNICIPAL DE ASCURRA - GINASIO DE ESPORTES\PREFEITURA\ANALISE DIGITAL - 05-02-2026\ARQUITETONICO E ACESSIBILIDADE\"/>
    </mc:Choice>
  </mc:AlternateContent>
  <xr:revisionPtr revIDLastSave="0" documentId="13_ncr:1_{EDF4AD93-CAB9-4A62-AEB1-96ADD88D5CF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Orçamento" sheetId="1" r:id="rId1"/>
    <sheet name="Cronograma" sheetId="4" r:id="rId2"/>
  </sheets>
  <externalReferences>
    <externalReference r:id="rId3"/>
  </externalReferences>
  <definedNames>
    <definedName name="_xlnm.Print_Area" localSheetId="1">Cronograma!$A$1:$AB$21</definedName>
    <definedName name="_xlnm.Print_Area" localSheetId="0">Orçamento!$A$1:$K$231</definedName>
    <definedName name="_xlnm.Print_Titles" localSheetId="0">Orçamento!$1:$7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0" i="1" l="1"/>
  <c r="I120" i="1" s="1"/>
  <c r="H29" i="1"/>
  <c r="I29" i="1" s="1"/>
  <c r="H28" i="1"/>
  <c r="I28" i="1" s="1"/>
  <c r="H27" i="1"/>
  <c r="I27" i="1" s="1"/>
  <c r="I37" i="1" l="1"/>
  <c r="H44" i="1"/>
  <c r="I44" i="1" s="1"/>
  <c r="H45" i="1"/>
  <c r="I45" i="1" s="1"/>
  <c r="H46" i="1"/>
  <c r="I46" i="1" s="1"/>
  <c r="H86" i="1"/>
  <c r="I86" i="1" s="1"/>
  <c r="H87" i="1"/>
  <c r="I87" i="1" s="1"/>
  <c r="C19" i="4"/>
  <c r="C18" i="4"/>
  <c r="C17" i="4"/>
  <c r="C16" i="4"/>
  <c r="C15" i="4"/>
  <c r="C14" i="4"/>
  <c r="C13" i="4"/>
  <c r="C12" i="4"/>
  <c r="C11" i="4"/>
  <c r="C10" i="4"/>
  <c r="C9" i="4"/>
  <c r="C8" i="4"/>
  <c r="H226" i="1"/>
  <c r="H227" i="1" s="1"/>
  <c r="H225" i="1"/>
  <c r="I225" i="1" s="1"/>
  <c r="H224" i="1"/>
  <c r="I224" i="1" s="1"/>
  <c r="H223" i="1"/>
  <c r="I223" i="1" s="1"/>
  <c r="I222" i="1"/>
  <c r="H219" i="1"/>
  <c r="I219" i="1" s="1"/>
  <c r="H218" i="1"/>
  <c r="I218" i="1" s="1"/>
  <c r="H217" i="1"/>
  <c r="I217" i="1" s="1"/>
  <c r="H216" i="1"/>
  <c r="I216" i="1" s="1"/>
  <c r="H215" i="1"/>
  <c r="I215" i="1" s="1"/>
  <c r="H214" i="1"/>
  <c r="I214" i="1" s="1"/>
  <c r="H213" i="1"/>
  <c r="I213" i="1" s="1"/>
  <c r="H212" i="1"/>
  <c r="I212" i="1" s="1"/>
  <c r="H211" i="1"/>
  <c r="I211" i="1" s="1"/>
  <c r="H210" i="1"/>
  <c r="I210" i="1" s="1"/>
  <c r="H209" i="1"/>
  <c r="I209" i="1" s="1"/>
  <c r="H208" i="1"/>
  <c r="I208" i="1" s="1"/>
  <c r="H207" i="1"/>
  <c r="I207" i="1" s="1"/>
  <c r="H206" i="1"/>
  <c r="I206" i="1" s="1"/>
  <c r="H205" i="1"/>
  <c r="I205" i="1" s="1"/>
  <c r="H204" i="1"/>
  <c r="I204" i="1" s="1"/>
  <c r="H203" i="1"/>
  <c r="I203" i="1" s="1"/>
  <c r="H199" i="1"/>
  <c r="I199" i="1" s="1"/>
  <c r="H198" i="1"/>
  <c r="I198" i="1" s="1"/>
  <c r="H197" i="1"/>
  <c r="I197" i="1" s="1"/>
  <c r="H196" i="1"/>
  <c r="I196" i="1" s="1"/>
  <c r="H195" i="1"/>
  <c r="I195" i="1" s="1"/>
  <c r="H194" i="1"/>
  <c r="I194" i="1" s="1"/>
  <c r="H193" i="1"/>
  <c r="I193" i="1" s="1"/>
  <c r="H192" i="1"/>
  <c r="I192" i="1" s="1"/>
  <c r="H191" i="1"/>
  <c r="I191" i="1" s="1"/>
  <c r="H190" i="1"/>
  <c r="I190" i="1" s="1"/>
  <c r="H189" i="1"/>
  <c r="I189" i="1" s="1"/>
  <c r="H188" i="1"/>
  <c r="I188" i="1" s="1"/>
  <c r="H187" i="1"/>
  <c r="I187" i="1" s="1"/>
  <c r="H186" i="1"/>
  <c r="I186" i="1" s="1"/>
  <c r="H185" i="1"/>
  <c r="I185" i="1" s="1"/>
  <c r="H184" i="1"/>
  <c r="I184" i="1" s="1"/>
  <c r="H183" i="1"/>
  <c r="I183" i="1" s="1"/>
  <c r="H182" i="1"/>
  <c r="I182" i="1" s="1"/>
  <c r="H181" i="1"/>
  <c r="I181" i="1" s="1"/>
  <c r="H180" i="1"/>
  <c r="I180" i="1" s="1"/>
  <c r="H179" i="1"/>
  <c r="I179" i="1" s="1"/>
  <c r="H178" i="1"/>
  <c r="I178" i="1" s="1"/>
  <c r="H177" i="1"/>
  <c r="I177" i="1" s="1"/>
  <c r="H176" i="1"/>
  <c r="I176" i="1" s="1"/>
  <c r="H175" i="1"/>
  <c r="I175" i="1" s="1"/>
  <c r="I174" i="1"/>
  <c r="H171" i="1"/>
  <c r="I171" i="1" s="1"/>
  <c r="H170" i="1"/>
  <c r="I170" i="1" s="1"/>
  <c r="H169" i="1"/>
  <c r="I169" i="1" s="1"/>
  <c r="H168" i="1"/>
  <c r="I168" i="1" s="1"/>
  <c r="H167" i="1"/>
  <c r="I167" i="1" s="1"/>
  <c r="H166" i="1"/>
  <c r="I166" i="1" s="1"/>
  <c r="H165" i="1"/>
  <c r="I165" i="1" s="1"/>
  <c r="H164" i="1"/>
  <c r="I164" i="1" s="1"/>
  <c r="H163" i="1"/>
  <c r="I163" i="1" s="1"/>
  <c r="H162" i="1"/>
  <c r="I162" i="1" s="1"/>
  <c r="H161" i="1"/>
  <c r="I161" i="1" s="1"/>
  <c r="H160" i="1"/>
  <c r="I160" i="1" s="1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I153" i="1" s="1"/>
  <c r="H152" i="1"/>
  <c r="I152" i="1" s="1"/>
  <c r="H151" i="1"/>
  <c r="I151" i="1" s="1"/>
  <c r="H150" i="1"/>
  <c r="I150" i="1" s="1"/>
  <c r="H149" i="1"/>
  <c r="I149" i="1" s="1"/>
  <c r="H148" i="1"/>
  <c r="I148" i="1" s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H140" i="1"/>
  <c r="I140" i="1" s="1"/>
  <c r="H139" i="1"/>
  <c r="I139" i="1" s="1"/>
  <c r="H138" i="1"/>
  <c r="I138" i="1" s="1"/>
  <c r="H137" i="1"/>
  <c r="I137" i="1" s="1"/>
  <c r="H136" i="1"/>
  <c r="I136" i="1" s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H126" i="1"/>
  <c r="I126" i="1" s="1"/>
  <c r="H125" i="1"/>
  <c r="I125" i="1" s="1"/>
  <c r="H124" i="1"/>
  <c r="I124" i="1" s="1"/>
  <c r="I123" i="1"/>
  <c r="I122" i="1"/>
  <c r="H119" i="1"/>
  <c r="I119" i="1" s="1"/>
  <c r="H118" i="1"/>
  <c r="I118" i="1" s="1"/>
  <c r="H117" i="1"/>
  <c r="I117" i="1" s="1"/>
  <c r="H116" i="1"/>
  <c r="I116" i="1" s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8" i="1"/>
  <c r="I108" i="1" s="1"/>
  <c r="H107" i="1"/>
  <c r="I107" i="1" s="1"/>
  <c r="H106" i="1"/>
  <c r="I106" i="1" s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91" i="1"/>
  <c r="I91" i="1" s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H78" i="1"/>
  <c r="I78" i="1" s="1"/>
  <c r="I77" i="1"/>
  <c r="I76" i="1"/>
  <c r="H74" i="1"/>
  <c r="I74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H66" i="1"/>
  <c r="I66" i="1" s="1"/>
  <c r="H65" i="1"/>
  <c r="I65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I49" i="1"/>
  <c r="I48" i="1"/>
  <c r="H43" i="1"/>
  <c r="I43" i="1" s="1"/>
  <c r="H42" i="1"/>
  <c r="I42" i="1" s="1"/>
  <c r="H41" i="1"/>
  <c r="I41" i="1" s="1"/>
  <c r="H36" i="1"/>
  <c r="I36" i="1" s="1"/>
  <c r="H35" i="1"/>
  <c r="I35" i="1" s="1"/>
  <c r="H34" i="1"/>
  <c r="I34" i="1" s="1"/>
  <c r="H30" i="1"/>
  <c r="I30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3" i="1"/>
  <c r="I13" i="1" s="1"/>
  <c r="H12" i="1"/>
  <c r="I12" i="1" s="1"/>
  <c r="H11" i="1"/>
  <c r="I11" i="1" s="1"/>
  <c r="H10" i="1"/>
  <c r="I10" i="1" s="1"/>
  <c r="H9" i="1"/>
  <c r="I9" i="1" s="1"/>
  <c r="I226" i="1" l="1"/>
  <c r="I227" i="1" s="1"/>
  <c r="D19" i="4" s="1"/>
  <c r="I172" i="1"/>
  <c r="D16" i="4" s="1"/>
  <c r="X16" i="4" s="1"/>
  <c r="I200" i="1"/>
  <c r="D17" i="4" s="1"/>
  <c r="I75" i="1"/>
  <c r="D13" i="4" s="1"/>
  <c r="I61" i="1"/>
  <c r="D12" i="4" s="1"/>
  <c r="I47" i="1"/>
  <c r="D11" i="4" s="1"/>
  <c r="I31" i="1"/>
  <c r="D9" i="4" s="1"/>
  <c r="I14" i="1"/>
  <c r="D8" i="4" s="1"/>
  <c r="H38" i="1"/>
  <c r="H88" i="1"/>
  <c r="H172" i="1"/>
  <c r="H200" i="1"/>
  <c r="H220" i="1"/>
  <c r="I38" i="1"/>
  <c r="D10" i="4" s="1"/>
  <c r="H61" i="1"/>
  <c r="I88" i="1"/>
  <c r="D14" i="4" s="1"/>
  <c r="H121" i="1"/>
  <c r="H31" i="1"/>
  <c r="H14" i="1"/>
  <c r="H47" i="1"/>
  <c r="I121" i="1"/>
  <c r="D15" i="4" s="1"/>
  <c r="I220" i="1"/>
  <c r="D18" i="4" s="1"/>
  <c r="H75" i="1"/>
  <c r="I228" i="1" l="1"/>
  <c r="J61" i="1" s="1"/>
  <c r="X18" i="4"/>
  <c r="V18" i="4"/>
  <c r="H228" i="1"/>
  <c r="J220" i="1" l="1"/>
  <c r="J200" i="1"/>
  <c r="J31" i="1"/>
  <c r="J38" i="1"/>
  <c r="J88" i="1"/>
  <c r="J172" i="1"/>
  <c r="J14" i="1"/>
  <c r="J75" i="1"/>
  <c r="J227" i="1"/>
  <c r="J121" i="1"/>
  <c r="J47" i="1"/>
  <c r="AB19" i="4" l="1"/>
  <c r="T17" i="4" l="1"/>
  <c r="R17" i="4"/>
  <c r="R10" i="4" l="1"/>
  <c r="P10" i="4"/>
  <c r="H9" i="4" l="1"/>
  <c r="J9" i="4"/>
  <c r="N9" i="4"/>
  <c r="L9" i="4"/>
  <c r="F8" i="4" l="1"/>
  <c r="Z15" i="4" l="1"/>
  <c r="Z20" i="4" s="1"/>
  <c r="X20" i="4"/>
  <c r="T12" i="4" l="1"/>
  <c r="R12" i="4"/>
  <c r="J2" i="4" l="1"/>
  <c r="A3" i="4"/>
  <c r="A2" i="4"/>
  <c r="A1" i="4"/>
  <c r="D6" i="4"/>
  <c r="C6" i="4"/>
  <c r="A6" i="4"/>
  <c r="AB20" i="4" l="1"/>
  <c r="R11" i="4" l="1"/>
  <c r="R20" i="4" s="1"/>
  <c r="P11" i="4"/>
  <c r="V13" i="4" l="1"/>
  <c r="F20" i="4"/>
  <c r="F21" i="4" s="1"/>
  <c r="H20" i="4" l="1"/>
  <c r="H21" i="4" s="1"/>
  <c r="J20" i="4" l="1"/>
  <c r="J21" i="4" s="1"/>
  <c r="V14" i="4"/>
  <c r="V20" i="4" s="1"/>
  <c r="T14" i="4"/>
  <c r="T20" i="4" s="1"/>
  <c r="L20" i="4" l="1"/>
  <c r="L21" i="4" s="1"/>
  <c r="P20" i="4"/>
  <c r="D20" i="4"/>
  <c r="AA20" i="4" l="1"/>
  <c r="S20" i="4"/>
  <c r="U20" i="4"/>
  <c r="Y20" i="4"/>
  <c r="W20" i="4"/>
  <c r="N20" i="4"/>
  <c r="N21" i="4" s="1"/>
  <c r="P21" i="4" s="1"/>
  <c r="R21" i="4" s="1"/>
  <c r="T21" i="4" s="1"/>
  <c r="K20" i="4"/>
  <c r="D21" i="4"/>
  <c r="Q20" i="4"/>
  <c r="O20" i="4"/>
  <c r="E20" i="4"/>
  <c r="G20" i="4"/>
  <c r="I20" i="4"/>
  <c r="I21" i="4" l="1"/>
  <c r="S21" i="4"/>
  <c r="V21" i="4"/>
  <c r="U21" i="4" s="1"/>
  <c r="M20" i="4"/>
  <c r="M21" i="4"/>
  <c r="E21" i="4"/>
  <c r="G21" i="4"/>
  <c r="O21" i="4"/>
  <c r="K21" i="4"/>
  <c r="Q21" i="4"/>
  <c r="X21" i="4" l="1"/>
  <c r="W21" i="4" s="1"/>
  <c r="Z21" i="4" l="1"/>
  <c r="Y21" i="4" l="1"/>
  <c r="AB21" i="4"/>
  <c r="AA21" i="4" s="1"/>
</calcChain>
</file>

<file path=xl/sharedStrings.xml><?xml version="1.0" encoding="utf-8"?>
<sst xmlns="http://schemas.openxmlformats.org/spreadsheetml/2006/main" count="959" uniqueCount="574">
  <si>
    <t>ORÇAMENTO</t>
  </si>
  <si>
    <t xml:space="preserve">ORÇAMENTO ESTIMATIVO </t>
  </si>
  <si>
    <t>ÍTEM</t>
  </si>
  <si>
    <t>COD</t>
  </si>
  <si>
    <t>SERVIÇO</t>
  </si>
  <si>
    <t>QUANT</t>
  </si>
  <si>
    <t>UNID</t>
  </si>
  <si>
    <t>R$ UNIT</t>
  </si>
  <si>
    <t>R$ TOTAL</t>
  </si>
  <si>
    <t>1.</t>
  </si>
  <si>
    <t>Serviços Iniciais</t>
  </si>
  <si>
    <t>m²</t>
  </si>
  <si>
    <t>Total do item 1</t>
  </si>
  <si>
    <t>m</t>
  </si>
  <si>
    <t>m³</t>
  </si>
  <si>
    <t>3.</t>
  </si>
  <si>
    <t>3.1</t>
  </si>
  <si>
    <t>4.1</t>
  </si>
  <si>
    <t>4.3</t>
  </si>
  <si>
    <t>Placa de granito</t>
  </si>
  <si>
    <t>5.1</t>
  </si>
  <si>
    <t>5.2</t>
  </si>
  <si>
    <t>Total ítem 5</t>
  </si>
  <si>
    <t>Azulejo</t>
  </si>
  <si>
    <t>Pintura</t>
  </si>
  <si>
    <t>pç</t>
  </si>
  <si>
    <t>Dispenser papel toalha</t>
  </si>
  <si>
    <t>Dispenser sabonete líquido</t>
  </si>
  <si>
    <t>Mictório completo</t>
  </si>
  <si>
    <t>un</t>
  </si>
  <si>
    <t>11.</t>
  </si>
  <si>
    <t>Complementação da obra</t>
  </si>
  <si>
    <t>Limpeza da obra</t>
  </si>
  <si>
    <t>TOTAL DO ORÇAMENTO</t>
  </si>
  <si>
    <t>CRONOGRAMA FÍSICO - FINANCEIRO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</si>
  <si>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</si>
  <si>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</si>
  <si>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</si>
  <si>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</si>
  <si>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</si>
  <si>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</si>
  <si>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</si>
  <si>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</si>
  <si>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%</t>
  </si>
  <si>
    <t>R$</t>
  </si>
  <si>
    <t>TOTAL - MÊS</t>
  </si>
  <si>
    <t>TOTAL - ACUMULADO</t>
  </si>
  <si>
    <t>Tanque séptico</t>
  </si>
  <si>
    <t>11.1</t>
  </si>
  <si>
    <t>11.2</t>
  </si>
  <si>
    <t>1.3</t>
  </si>
  <si>
    <t>Placa da obra</t>
  </si>
  <si>
    <t>1.4</t>
  </si>
  <si>
    <t>Parede de alvenaria  (tijolo 6 furos)</t>
  </si>
  <si>
    <t>Contrapiso de concreto não estrutural esp=5cm</t>
  </si>
  <si>
    <t>4.2</t>
  </si>
  <si>
    <t xml:space="preserve">Esquadrias </t>
  </si>
  <si>
    <t>5.</t>
  </si>
  <si>
    <t>Portas</t>
  </si>
  <si>
    <t>Janelas</t>
  </si>
  <si>
    <t>Total ítem 4</t>
  </si>
  <si>
    <t>6.1</t>
  </si>
  <si>
    <t>7.</t>
  </si>
  <si>
    <t>7.1</t>
  </si>
  <si>
    <t>Pavimentação</t>
  </si>
  <si>
    <t xml:space="preserve">Concreto intertravado ( paver) </t>
  </si>
  <si>
    <t>Piso porcelanato dimensões (60x60)cm</t>
  </si>
  <si>
    <t>9.1</t>
  </si>
  <si>
    <t>9.2</t>
  </si>
  <si>
    <t>9.3</t>
  </si>
  <si>
    <t>9.4</t>
  </si>
  <si>
    <t>9.5</t>
  </si>
  <si>
    <t>9.7</t>
  </si>
  <si>
    <t>9.8</t>
  </si>
  <si>
    <t>Caixa de inspeção concreto 30cm c/tampa</t>
  </si>
  <si>
    <t>Caixa de embutir 2x4" PVC</t>
  </si>
  <si>
    <t>Fita isolante PVC preta 20 metros</t>
  </si>
  <si>
    <t>HM</t>
  </si>
  <si>
    <t>Mão de obra eletrecista</t>
  </si>
  <si>
    <t>Mão de obra do ajudante de eletricista</t>
  </si>
  <si>
    <t xml:space="preserve">Lavatório </t>
  </si>
  <si>
    <t>Lavatório  P.N.E</t>
  </si>
  <si>
    <t>Torneira metálica para lavatório</t>
  </si>
  <si>
    <t>Porta  papel higienico inox</t>
  </si>
  <si>
    <t>Válvula cromada para lavatório</t>
  </si>
  <si>
    <t>Total ítem 12</t>
  </si>
  <si>
    <t>Torneira bóia 3/4" 25 mm</t>
  </si>
  <si>
    <t>10.</t>
  </si>
  <si>
    <t>10.1</t>
  </si>
  <si>
    <t>11.3</t>
  </si>
  <si>
    <t>11.4</t>
  </si>
  <si>
    <t>12.</t>
  </si>
  <si>
    <t>12.1</t>
  </si>
  <si>
    <t>Revestimentos Interno e Externo</t>
  </si>
  <si>
    <t>Soleira em granito</t>
  </si>
  <si>
    <t>Selador acrílico parede externa</t>
  </si>
  <si>
    <t>Pintura portas de madeira</t>
  </si>
  <si>
    <t>Lixamento</t>
  </si>
  <si>
    <t>Tinta esmalte</t>
  </si>
  <si>
    <t>8.1</t>
  </si>
  <si>
    <t>8.2</t>
  </si>
  <si>
    <t>8.3</t>
  </si>
  <si>
    <t>8.4</t>
  </si>
  <si>
    <t>8.5</t>
  </si>
  <si>
    <t>8.6</t>
  </si>
  <si>
    <t>8.7</t>
  </si>
  <si>
    <t>Piso tátil</t>
  </si>
  <si>
    <t>Instalações Elétrica</t>
  </si>
  <si>
    <t>Instalações Preventivas de incêndio</t>
  </si>
  <si>
    <t>Peitoril em granito</t>
  </si>
  <si>
    <t>4.</t>
  </si>
  <si>
    <t>6.</t>
  </si>
  <si>
    <t>8.</t>
  </si>
  <si>
    <t>9.</t>
  </si>
  <si>
    <t>R$totalc/BDI</t>
  </si>
  <si>
    <t>%OBRA</t>
  </si>
  <si>
    <t>meses</t>
  </si>
  <si>
    <t>1.2</t>
  </si>
  <si>
    <t>Vaso sanitário c/ caixa acoplada e assento</t>
  </si>
  <si>
    <t>1.5</t>
  </si>
  <si>
    <t>H</t>
  </si>
  <si>
    <t>REF:</t>
  </si>
  <si>
    <t>SINAPI</t>
  </si>
  <si>
    <t xml:space="preserve">SINAPI </t>
  </si>
  <si>
    <t>38062</t>
  </si>
  <si>
    <t>7528</t>
  </si>
  <si>
    <t>Chapisco aplicado em alvenaria</t>
  </si>
  <si>
    <t>87878</t>
  </si>
  <si>
    <t>87547</t>
  </si>
  <si>
    <t>Massa única para recebimento de pintura</t>
  </si>
  <si>
    <t>102197</t>
  </si>
  <si>
    <t>Fundo nivelador alquímico</t>
  </si>
  <si>
    <t>101750</t>
  </si>
  <si>
    <t xml:space="preserve"> BDI UTILIZADO PARA INSUMOS= 22,00% </t>
  </si>
  <si>
    <t>5035</t>
  </si>
  <si>
    <t>101094</t>
  </si>
  <si>
    <t>86888</t>
  </si>
  <si>
    <t>86939</t>
  </si>
  <si>
    <t>100868</t>
  </si>
  <si>
    <t>100858</t>
  </si>
  <si>
    <t>98052</t>
  </si>
  <si>
    <t>98088</t>
  </si>
  <si>
    <t>Filtro anaeróbio</t>
  </si>
  <si>
    <t>37557</t>
  </si>
  <si>
    <t>Paredes Interna e Paíneis</t>
  </si>
  <si>
    <t>Engenheiro civil de obra - Junior c/ encargos</t>
  </si>
  <si>
    <t>2.</t>
  </si>
  <si>
    <t>2.1</t>
  </si>
  <si>
    <t>Janelas Basculante</t>
  </si>
  <si>
    <t>Janela</t>
  </si>
  <si>
    <t>94570</t>
  </si>
  <si>
    <t>94569</t>
  </si>
  <si>
    <t>90843</t>
  </si>
  <si>
    <t>90825</t>
  </si>
  <si>
    <t>100702</t>
  </si>
  <si>
    <t>100701</t>
  </si>
  <si>
    <t>Porta de Ferro de Correr</t>
  </si>
  <si>
    <t>Porta de Ferro de Abrir</t>
  </si>
  <si>
    <t>Porta de alumínio - Abrigo de Gás - 0,50x1,00 m</t>
  </si>
  <si>
    <t>Porta de Vidro de Correr</t>
  </si>
  <si>
    <t>Portas de Vidro de Abrir</t>
  </si>
  <si>
    <t>Porta de Madeira Maciça de Abrir (80x210)cm</t>
  </si>
  <si>
    <t>Porta de Madeira de Abrir (80x210)cm</t>
  </si>
  <si>
    <t>88488</t>
  </si>
  <si>
    <t>Tinta acrílica Teto</t>
  </si>
  <si>
    <t>Tinta acrílica Parede</t>
  </si>
  <si>
    <t>Infraestrutura</t>
  </si>
  <si>
    <t>Escavações mecânicas</t>
  </si>
  <si>
    <t>Arrasamento das estacas</t>
  </si>
  <si>
    <t>Vigas Baldrame</t>
  </si>
  <si>
    <t>Adaptador Sold. Curto C/Bolsa e Rosca - 25mm X 3/4"</t>
  </si>
  <si>
    <t>Adaptador Sold. Curto C/Bolsa e Rosca -32mm X 1"</t>
  </si>
  <si>
    <t>Adaptador Sold. Curto C/Bolsa e Rosca - 40mm X 1.1/4"</t>
  </si>
  <si>
    <t>Adaptador Sold. Curto C/Bolsa e Rosca - 50mm X 1.1/2"</t>
  </si>
  <si>
    <t>Adaptador Sold. Curto C/Bolsa e Rosca - 60mm X 2"</t>
  </si>
  <si>
    <t>Bucha de Redução Soldável Curta - 32mm X 25mm</t>
  </si>
  <si>
    <t>Bucha de Redução Soldável Curta - 50mm X 25mm</t>
  </si>
  <si>
    <t>Bucha de Redução Soldável Curta - 50mm X 32mm</t>
  </si>
  <si>
    <t>Curva 90º Soldável - 25 mm</t>
  </si>
  <si>
    <t>aço</t>
  </si>
  <si>
    <t>concreto</t>
  </si>
  <si>
    <t>kg</t>
  </si>
  <si>
    <t>forma de madeira</t>
  </si>
  <si>
    <t>laje</t>
  </si>
  <si>
    <t>Vergas e contraverga</t>
  </si>
  <si>
    <t>1.1</t>
  </si>
  <si>
    <t>2.2</t>
  </si>
  <si>
    <t>3.3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</si>
  <si>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</si>
  <si>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</si>
  <si>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</si>
  <si>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</si>
  <si>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</si>
  <si>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</si>
  <si>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</si>
  <si>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</si>
  <si>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</si>
  <si>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96525</t>
  </si>
  <si>
    <t>95601</t>
  </si>
  <si>
    <t>104920</t>
  </si>
  <si>
    <t>96557</t>
  </si>
  <si>
    <t>96533</t>
  </si>
  <si>
    <t>98547</t>
  </si>
  <si>
    <t>99059</t>
  </si>
  <si>
    <t>locação da obra</t>
  </si>
  <si>
    <t>103674</t>
  </si>
  <si>
    <t>105029</t>
  </si>
  <si>
    <t>Total do item 2</t>
  </si>
  <si>
    <t>3.2</t>
  </si>
  <si>
    <t>CJ Barras  de apoio PNE-80cm Ø 35 mm</t>
  </si>
  <si>
    <t>Forro em PVC, c/ estrutura</t>
  </si>
  <si>
    <t>102229</t>
  </si>
  <si>
    <t>5.3</t>
  </si>
  <si>
    <t>5.4</t>
  </si>
  <si>
    <t>5.5</t>
  </si>
  <si>
    <t>5.6</t>
  </si>
  <si>
    <t>Total ítem 6</t>
  </si>
  <si>
    <t>8.8</t>
  </si>
  <si>
    <t>97097</t>
  </si>
  <si>
    <t>Cimentado base para pavimentação</t>
  </si>
  <si>
    <t>Piso tátil - Interior</t>
  </si>
  <si>
    <t>104658</t>
  </si>
  <si>
    <t>Joelho 90º Soldável - 32 mm</t>
  </si>
  <si>
    <t>Joelho 90º Soldável - 50 mm</t>
  </si>
  <si>
    <t>Joelho 90º Soldável - 25 mm</t>
  </si>
  <si>
    <t>Joelho Red 90º Soldável c/bucha latão - 25mm X 1/2"</t>
  </si>
  <si>
    <t>Joelho Red 90º Soldável c/bucha latão - 32mm X 3/4"</t>
  </si>
  <si>
    <t>Luva de redução Soldável - 32mm X 25mm</t>
  </si>
  <si>
    <t>Luva Soldável e c/rosca - 25 mm X 3/4"</t>
  </si>
  <si>
    <t>Luva Soldável e c/rosca - 32 mm X 1"</t>
  </si>
  <si>
    <t>Registro de Gaveta - 1"</t>
  </si>
  <si>
    <t>Registro de Gaveta - 2"</t>
  </si>
  <si>
    <t>Registro de Gaveta - 1.1/4"</t>
  </si>
  <si>
    <t>Registro de Gaveta c/canopla - 1"</t>
  </si>
  <si>
    <t>Registro de Gaveta c/canopla - 1.1/4"</t>
  </si>
  <si>
    <t>Registro de Pressão - 1"</t>
  </si>
  <si>
    <t>Registro de Pressão - 3/4"</t>
  </si>
  <si>
    <t>Te 90º de Redução Sold. c/ bucha latão na bolsa central - 25mm x 1/2"</t>
  </si>
  <si>
    <t>Te 90º Soldável - 25 mm</t>
  </si>
  <si>
    <t>Te 90º Soldável - 32 mm</t>
  </si>
  <si>
    <t>Te 90º Soldável - 50 mm</t>
  </si>
  <si>
    <t>Te de redução 90º Soldável - 50 mm x 25 mm</t>
  </si>
  <si>
    <t>Tubo PVC Soldável - Marrom - 25 mm</t>
  </si>
  <si>
    <t>Tubo PVC Soldável - Marrom - 32 mm</t>
  </si>
  <si>
    <t>Tubo PVC Soldável - Marrom - 50 mm</t>
  </si>
  <si>
    <t>Cavalete de medição de água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</si>
  <si>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</si>
  <si>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</si>
  <si>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</si>
  <si>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</si>
  <si>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</si>
  <si>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</si>
  <si>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</si>
  <si>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</si>
  <si>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</si>
  <si>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</si>
  <si>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</si>
  <si>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</si>
  <si>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</si>
  <si>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Reservatórios - 5000 L</t>
  </si>
  <si>
    <t>94662</t>
  </si>
  <si>
    <t>94664</t>
  </si>
  <si>
    <t>105229</t>
  </si>
  <si>
    <t>105146</t>
  </si>
  <si>
    <t>103950</t>
  </si>
  <si>
    <t>103951</t>
  </si>
  <si>
    <t>105142</t>
  </si>
  <si>
    <t>89385</t>
  </si>
  <si>
    <t>89389</t>
  </si>
  <si>
    <t>103046</t>
  </si>
  <si>
    <t>94496</t>
  </si>
  <si>
    <t>94498</t>
  </si>
  <si>
    <t>94495</t>
  </si>
  <si>
    <t>94792</t>
  </si>
  <si>
    <t>94793</t>
  </si>
  <si>
    <t>105189</t>
  </si>
  <si>
    <t>94694</t>
  </si>
  <si>
    <t>105190</t>
  </si>
  <si>
    <t>94651</t>
  </si>
  <si>
    <t>95636</t>
  </si>
  <si>
    <t>102617</t>
  </si>
  <si>
    <t>Instalações Hidraulicas</t>
  </si>
  <si>
    <t>Instalações Sanitárias</t>
  </si>
  <si>
    <t>12.2</t>
  </si>
  <si>
    <t>12.3</t>
  </si>
  <si>
    <t>12.4</t>
  </si>
  <si>
    <t>Caixa Sifonada porta grelha quadrada - 150mm X 50mm</t>
  </si>
  <si>
    <t>Curva 45º longa - 50 mm</t>
  </si>
  <si>
    <t>Curva 45º longa - 100 mm</t>
  </si>
  <si>
    <t>Curva 90º longa - 50 mm</t>
  </si>
  <si>
    <t>Joelho 45º - 40 mm</t>
  </si>
  <si>
    <t>Joelho 45º - 50 mm</t>
  </si>
  <si>
    <t>Joelho 90º - 40 mm</t>
  </si>
  <si>
    <t>Joelho 90º - 50 mm</t>
  </si>
  <si>
    <t>Joelho 90º - 100 mm</t>
  </si>
  <si>
    <t>Junção Simples - 40 mm X 40 mm</t>
  </si>
  <si>
    <t>Junção Simples - 100 mm X 50 mm</t>
  </si>
  <si>
    <t>Junção Simples - 100 mm X 100 mm</t>
  </si>
  <si>
    <t>Luva Simples - 50 mm</t>
  </si>
  <si>
    <t>Luva Simples - 100 mm</t>
  </si>
  <si>
    <t>Redução Excentrica - 100 mm X 50 mm</t>
  </si>
  <si>
    <t>Te Sanitário - 50 mm X 50 mm</t>
  </si>
  <si>
    <t>Te Sanitário - 100 mm X 50 mm</t>
  </si>
  <si>
    <t>Te Sanitário - 100 mm X 75 mm</t>
  </si>
  <si>
    <t>Tubo PVC Rigido - 40 mm</t>
  </si>
  <si>
    <t>Tubo PVC Rigido - 50 mm</t>
  </si>
  <si>
    <t>Tubo PVC Rigido - 75 mm</t>
  </si>
  <si>
    <t>Tubo PVC Rigido - 100 mm</t>
  </si>
  <si>
    <t>Tubo PVC Rigido - 150 mm</t>
  </si>
  <si>
    <t>104328</t>
  </si>
  <si>
    <t>105157</t>
  </si>
  <si>
    <t>104063</t>
  </si>
  <si>
    <t>89735</t>
  </si>
  <si>
    <t>89724</t>
  </si>
  <si>
    <t>89850</t>
  </si>
  <si>
    <t>89726</t>
  </si>
  <si>
    <t>89783</t>
  </si>
  <si>
    <t>89834</t>
  </si>
  <si>
    <t>89753</t>
  </si>
  <si>
    <t>89778</t>
  </si>
  <si>
    <t>89673</t>
  </si>
  <si>
    <t>89784</t>
  </si>
  <si>
    <t>104344</t>
  </si>
  <si>
    <t>104346</t>
  </si>
  <si>
    <t>104166</t>
  </si>
  <si>
    <t>89512</t>
  </si>
  <si>
    <t>Placa de saída de emergência</t>
  </si>
  <si>
    <t>Luminárias de emergência  LEDs 1200 lumens</t>
  </si>
  <si>
    <t>Extintor PQS 4 kg - 20-B:C</t>
  </si>
  <si>
    <t>Extintor H2O 10 l - 2-A</t>
  </si>
  <si>
    <t>Placa de Lotação</t>
  </si>
  <si>
    <t>Guarda-Corpo</t>
  </si>
  <si>
    <t>Corrimão</t>
  </si>
  <si>
    <t>Canalização de Cobre Ø1/2"</t>
  </si>
  <si>
    <t>Ventilação de Ambiente</t>
  </si>
  <si>
    <t>Registro de Corte no ponto de Consumo</t>
  </si>
  <si>
    <t>Válvula de Estágio Único</t>
  </si>
  <si>
    <t>Botijão - P-13</t>
  </si>
  <si>
    <t>Mangueira Flexível</t>
  </si>
  <si>
    <t>103029</t>
  </si>
  <si>
    <t>101905</t>
  </si>
  <si>
    <t>101654</t>
  </si>
  <si>
    <t>37559</t>
  </si>
  <si>
    <t>Placa de Abrigo de Gás</t>
  </si>
  <si>
    <t>4307</t>
  </si>
  <si>
    <t>99857</t>
  </si>
  <si>
    <t>103835</t>
  </si>
  <si>
    <t>11756</t>
  </si>
  <si>
    <t>4226</t>
  </si>
  <si>
    <t>20260</t>
  </si>
  <si>
    <t>103805</t>
  </si>
  <si>
    <t>Cotovelo - 90º Cobre</t>
  </si>
  <si>
    <t>95250</t>
  </si>
  <si>
    <t>Válvula de esfera</t>
  </si>
  <si>
    <t>100976</t>
  </si>
  <si>
    <t>Carga, Manobra e Descarga de Materiais da obra - Restos</t>
  </si>
  <si>
    <t>Placa de Acessibilidade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</si>
  <si>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</si>
  <si>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</si>
  <si>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</si>
  <si>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</si>
  <si>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</si>
  <si>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</si>
  <si>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</si>
  <si>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</si>
  <si>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</si>
  <si>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</si>
  <si>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</si>
  <si>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</si>
  <si>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</si>
  <si>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</si>
  <si>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</si>
  <si>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</si>
  <si>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Conjunto Tomada Simples</t>
  </si>
  <si>
    <t>Conjunto Tomada e interruptor 1 Tecla</t>
  </si>
  <si>
    <t>Conjunto Tomada e interruptor 2 Teclas</t>
  </si>
  <si>
    <t>Conjunto Interruptor 1 Tecla</t>
  </si>
  <si>
    <t>Conjunto Interruptor 2 Teclas</t>
  </si>
  <si>
    <t>Conjunto Luminária Led 150 W</t>
  </si>
  <si>
    <t>Conjunto Luminária Fluorescente 40 W</t>
  </si>
  <si>
    <t>Eletrocalha 50x50</t>
  </si>
  <si>
    <t>Eletrocalha 100x100</t>
  </si>
  <si>
    <t>Fio # 2,5 mm²</t>
  </si>
  <si>
    <t>Fio # 4,0 mm²</t>
  </si>
  <si>
    <t>Fio # 6,0 mm²</t>
  </si>
  <si>
    <t>Fio # 10,0 mm²</t>
  </si>
  <si>
    <t>Fio # 16,0 mm²</t>
  </si>
  <si>
    <t>Mangueira Conduite Corrugada 20 mm</t>
  </si>
  <si>
    <t>Disjuntor Unipolar 16A</t>
  </si>
  <si>
    <t>Disjuntor Unipolar 20A</t>
  </si>
  <si>
    <t>Disjuntor Unipolar 32A</t>
  </si>
  <si>
    <t>Disjuntor Unipolar 40A</t>
  </si>
  <si>
    <t>Disjuntor Unipolar 50A</t>
  </si>
  <si>
    <t>Disjuntor Unipolar 70A</t>
  </si>
  <si>
    <t>10.18</t>
  </si>
  <si>
    <t>10.19</t>
  </si>
  <si>
    <t>10.20</t>
  </si>
  <si>
    <t>10.21</t>
  </si>
  <si>
    <t>10.22</t>
  </si>
  <si>
    <t>10.23</t>
  </si>
  <si>
    <t>981</t>
  </si>
  <si>
    <t>982</t>
  </si>
  <si>
    <t>980</t>
  </si>
  <si>
    <t>979</t>
  </si>
  <si>
    <t>1014</t>
  </si>
  <si>
    <t>39391</t>
  </si>
  <si>
    <t>38774</t>
  </si>
  <si>
    <t>Luminárias de emergência  LEDs 30 Leds - 80 lumens</t>
  </si>
  <si>
    <t>42243</t>
  </si>
  <si>
    <t>41549</t>
  </si>
  <si>
    <t>97236</t>
  </si>
  <si>
    <t>38068</t>
  </si>
  <si>
    <t>2689</t>
  </si>
  <si>
    <t>93654</t>
  </si>
  <si>
    <t>93655</t>
  </si>
  <si>
    <t>93657</t>
  </si>
  <si>
    <t>93658</t>
  </si>
  <si>
    <t>93659</t>
  </si>
  <si>
    <t>101891</t>
  </si>
  <si>
    <t>39762</t>
  </si>
  <si>
    <t>Quadro p/36 DJ embutir c/barramento</t>
  </si>
  <si>
    <t>10.24</t>
  </si>
  <si>
    <t>10.25</t>
  </si>
  <si>
    <t>Dispositivo de proteção contra surto</t>
  </si>
  <si>
    <t xml:space="preserve">REFERENCIAIS DE PREÇOS: </t>
  </si>
  <si>
    <t>Material do quantitativo é informação de projeto, cabe a empresa contratada que executar a obra fazer o levantamento "in loco"</t>
  </si>
  <si>
    <t xml:space="preserve">TABELA SINAPI DEZEMBRO DE 2025 - NÃO DESONERADO (S) </t>
  </si>
  <si>
    <t>PREFEITURA MUNICIPAL DE ASCURRA</t>
  </si>
  <si>
    <t>Obra: Construção Ginásio</t>
  </si>
  <si>
    <t>Área: 1.670,93 m² + 124,88 (Marquise - Área Não Computável Prefeitura)</t>
  </si>
  <si>
    <t>4.4</t>
  </si>
  <si>
    <t>Divisória de vidros lisos fixos - 20 mm - Quadra + Estúdio</t>
  </si>
  <si>
    <t>Divisória de vidros lisos fixos - Banheiros</t>
  </si>
  <si>
    <t>MÉDIA</t>
  </si>
  <si>
    <t>8.9</t>
  </si>
  <si>
    <t>102506</t>
  </si>
  <si>
    <t>Pintura de Demarcação de Quadra Poliesportiva com Tinta Epóxi - 5 cm</t>
  </si>
  <si>
    <t>Pintura do fundo da Quadra Poliesportiva com Tinta Epóxi</t>
  </si>
  <si>
    <t>8.10</t>
  </si>
  <si>
    <t>Acabamento Polido do Piso de Concreto</t>
  </si>
  <si>
    <t>9.6</t>
  </si>
  <si>
    <t>1368</t>
  </si>
  <si>
    <t>88309</t>
  </si>
  <si>
    <t>Pedreiro</t>
  </si>
  <si>
    <t>h</t>
  </si>
  <si>
    <t>Kit post + Entrada de energia concreto completo +  cabos 10mm²</t>
  </si>
  <si>
    <t>11762</t>
  </si>
  <si>
    <t>9º Mês</t>
  </si>
  <si>
    <t>10º Mês</t>
  </si>
  <si>
    <t>11º Mês</t>
  </si>
  <si>
    <t>12º Mês</t>
  </si>
  <si>
    <t>Data: JANEIRO/2026</t>
  </si>
  <si>
    <t>Kit Quadra esportiva - Par de Traves de Futsal com rede, Par de Postes e rede de Volêi, Par de Estruturas para tabela de basquete Metálico, chumbado com concreto no piso e par de tabelas de basquete de acrílico com aros e redes.</t>
  </si>
  <si>
    <t>Ramal de Entrada - Com ligação na Celesc e Engenheiro Eletricista</t>
  </si>
  <si>
    <t>Estaca Hélice Contínua - Ø30 - Profundidade 10 m X27 X 2</t>
  </si>
  <si>
    <t xml:space="preserve">Impermeabilização de baldrame </t>
  </si>
  <si>
    <t>armadura quadra - malha dupla - aço 8 mm - cada 50 cm</t>
  </si>
  <si>
    <t>3.4</t>
  </si>
  <si>
    <t>4.5</t>
  </si>
  <si>
    <t>4.6</t>
  </si>
  <si>
    <t>5.7</t>
  </si>
  <si>
    <t>5.8</t>
  </si>
  <si>
    <t>5.9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</si>
  <si>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</si>
  <si>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</si>
  <si>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</si>
  <si>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</si>
  <si>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</si>
  <si>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</si>
  <si>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</si>
  <si>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</si>
  <si>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</si>
  <si>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</si>
  <si>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</si>
  <si>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</si>
  <si>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</si>
  <si>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</si>
  <si>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</si>
  <si>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</si>
  <si>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</si>
  <si>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</si>
  <si>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</si>
  <si>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</si>
  <si>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</si>
  <si>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</si>
  <si>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</si>
  <si>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</si>
  <si>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</si>
  <si>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</si>
  <si>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</si>
  <si>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</si>
  <si>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</si>
  <si>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</si>
  <si>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</si>
  <si>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7155</t>
  </si>
  <si>
    <t>92883</t>
  </si>
  <si>
    <t>96116</t>
  </si>
  <si>
    <t>99810</t>
  </si>
  <si>
    <t>100651</t>
  </si>
  <si>
    <t xml:space="preserve"> BDI composição e Insumos=</t>
  </si>
  <si>
    <t>Total ítem 3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</si>
  <si>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</si>
  <si>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</si>
  <si>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</si>
  <si>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</si>
  <si>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</si>
  <si>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</si>
  <si>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</si>
  <si>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</si>
  <si>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</si>
  <si>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Total ítem 7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</si>
  <si>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</si>
  <si>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</si>
  <si>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</si>
  <si>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</si>
  <si>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</si>
  <si>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</si>
  <si>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</si>
  <si>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</si>
  <si>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</si>
  <si>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</si>
  <si>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</si>
  <si>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</si>
  <si>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</si>
  <si>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</si>
  <si>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</si>
  <si>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</si>
  <si>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</si>
  <si>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</si>
  <si>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</si>
  <si>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</si>
  <si>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Total do ítem 8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</si>
  <si>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</si>
  <si>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</si>
  <si>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</si>
  <si>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</si>
  <si>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</si>
  <si>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</si>
  <si>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</si>
  <si>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</si>
  <si>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</si>
  <si>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</si>
  <si>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</si>
  <si>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</si>
  <si>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</si>
  <si>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</si>
  <si>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</si>
  <si>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</si>
  <si>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</si>
  <si>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9.48</t>
  </si>
  <si>
    <t>Total do ítem 9</t>
  </si>
  <si>
    <t>Total ítem 10</t>
  </si>
  <si>
    <t>Total ítem 11</t>
  </si>
  <si>
    <t>SBC</t>
  </si>
  <si>
    <t>12057</t>
  </si>
  <si>
    <t>12059</t>
  </si>
  <si>
    <t>31009</t>
  </si>
  <si>
    <t>2.12</t>
  </si>
  <si>
    <t>Mobilização/retirada equipamento/moldagem estacas "in loco"</t>
  </si>
  <si>
    <t>103673</t>
  </si>
  <si>
    <t>31431</t>
  </si>
  <si>
    <t>Arrasamento mecanico de estaca concreto armado</t>
  </si>
  <si>
    <t>2.13</t>
  </si>
  <si>
    <t>2.14</t>
  </si>
  <si>
    <t>112561</t>
  </si>
  <si>
    <t>Estrutura galpão pre fabricado (incluso blocos da fundação, arquibancada, cobertura completa, fechamentos laterais, descida pluvial, aterramento, lajes alveolares, calhas, lanternim)</t>
  </si>
  <si>
    <t xml:space="preserve">Lançamento com uso de bomba, adensamento e acabamento de concreto em estruturas </t>
  </si>
  <si>
    <t>Aluguel mensal de container escritorio 6,0x2,3m wc/elet.9,20m2</t>
  </si>
  <si>
    <t>Aluguel mensal container almoxarifado 6,0x2,4m sem sanitario</t>
  </si>
  <si>
    <t xml:space="preserve">Tela de aço soldada nervurada </t>
  </si>
  <si>
    <t xml:space="preserve">Torneira metalica cromada para jardim  </t>
  </si>
  <si>
    <t xml:space="preserve">Chuveiro comum em plastico branco, com cano, 3 temperaturas, 5500 w </t>
  </si>
  <si>
    <t>Selador acrílico parede interna</t>
  </si>
  <si>
    <t>Rodapé cerâmico h=7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</si>
</sst>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0.0%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Trebuchet MS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Trebuchet MS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rgb="FF0070C0"/>
      <name val="Trebuchet MS"/>
      <family val="2"/>
    </font>
    <font>
      <sz val="10"/>
      <color rgb="FF0070C0"/>
      <name val="Trebuchet MS"/>
      <family val="2"/>
    </font>
    <font>
      <b/>
      <sz val="8"/>
      <color rgb="FF0070C0"/>
      <name val="Arial"/>
      <family val="2"/>
    </font>
    <font>
      <sz val="8"/>
      <color rgb="FF0070C0"/>
      <name val="Arial"/>
      <family val="2"/>
    </font>
    <font>
      <sz val="10"/>
      <color rgb="FF0070C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39997558519241921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/>
      <right style="dashed">
        <color auto="1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14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5">
    <xf numFmtId="0" fontId="0" fillId="0" borderId="0" xfId="0"/>
    <xf numFmtId="43" fontId="0" fillId="0" borderId="0" xfId="0" applyNumberFormat="1"/>
    <xf numFmtId="0" fontId="1" fillId="0" borderId="0" xfId="0" applyFont="1"/>
    <xf numFmtId="0" fontId="2" fillId="0" borderId="0" xfId="0" applyFont="1"/>
    <xf numFmtId="164" fontId="15" fillId="0" borderId="0" xfId="4" applyFont="1" applyBorder="1" applyAlignment="1">
      <alignment horizontal="center"/>
    </xf>
    <xf numFmtId="164" fontId="11" fillId="0" borderId="0" xfId="4" applyFont="1" applyBorder="1"/>
    <xf numFmtId="164" fontId="16" fillId="0" borderId="0" xfId="4" applyFont="1" applyBorder="1" applyAlignment="1">
      <alignment horizontal="center"/>
    </xf>
    <xf numFmtId="164" fontId="8" fillId="0" borderId="0" xfId="4" applyFont="1" applyBorder="1"/>
    <xf numFmtId="164" fontId="17" fillId="0" borderId="0" xfId="4" applyFont="1" applyBorder="1" applyAlignment="1">
      <alignment horizontal="center"/>
    </xf>
    <xf numFmtId="164" fontId="13" fillId="0" borderId="0" xfId="4" applyFont="1" applyBorder="1" applyAlignment="1">
      <alignment horizontal="right"/>
    </xf>
    <xf numFmtId="164" fontId="13" fillId="0" borderId="6" xfId="4" applyFont="1" applyBorder="1" applyAlignment="1"/>
    <xf numFmtId="9" fontId="18" fillId="0" borderId="33" xfId="5" applyFont="1" applyBorder="1" applyAlignment="1">
      <alignment horizontal="center"/>
    </xf>
    <xf numFmtId="9" fontId="18" fillId="0" borderId="34" xfId="5" applyFont="1" applyBorder="1" applyAlignment="1">
      <alignment horizontal="center"/>
    </xf>
    <xf numFmtId="9" fontId="18" fillId="0" borderId="38" xfId="5" applyFont="1" applyBorder="1" applyAlignment="1">
      <alignment horizontal="center"/>
    </xf>
    <xf numFmtId="9" fontId="18" fillId="0" borderId="12" xfId="5" applyFont="1" applyBorder="1" applyAlignment="1">
      <alignment horizontal="center"/>
    </xf>
    <xf numFmtId="0" fontId="2" fillId="0" borderId="0" xfId="6"/>
    <xf numFmtId="0" fontId="7" fillId="0" borderId="0" xfId="6" applyFont="1" applyAlignment="1">
      <alignment horizontal="center"/>
    </xf>
    <xf numFmtId="0" fontId="7" fillId="0" borderId="6" xfId="6" applyFont="1" applyBorder="1" applyAlignment="1">
      <alignment horizontal="center"/>
    </xf>
    <xf numFmtId="0" fontId="12" fillId="0" borderId="0" xfId="6" applyFont="1" applyAlignment="1">
      <alignment horizontal="center"/>
    </xf>
    <xf numFmtId="0" fontId="2" fillId="0" borderId="0" xfId="6" applyAlignment="1">
      <alignment vertical="justify"/>
    </xf>
    <xf numFmtId="0" fontId="2" fillId="0" borderId="0" xfId="6" applyAlignment="1">
      <alignment horizontal="right"/>
    </xf>
    <xf numFmtId="164" fontId="8" fillId="0" borderId="6" xfId="4" applyFont="1" applyBorder="1"/>
    <xf numFmtId="0" fontId="12" fillId="0" borderId="5" xfId="6" applyFont="1" applyBorder="1" applyAlignment="1">
      <alignment horizontal="center"/>
    </xf>
    <xf numFmtId="0" fontId="5" fillId="0" borderId="0" xfId="6" applyFont="1" applyAlignment="1">
      <alignment horizontal="left" vertical="justify"/>
    </xf>
    <xf numFmtId="0" fontId="12" fillId="0" borderId="0" xfId="6" applyFont="1" applyAlignment="1">
      <alignment horizontal="right"/>
    </xf>
    <xf numFmtId="17" fontId="17" fillId="0" borderId="0" xfId="6" applyNumberFormat="1" applyFont="1" applyAlignment="1">
      <alignment horizontal="center"/>
    </xf>
    <xf numFmtId="17" fontId="10" fillId="0" borderId="0" xfId="6" applyNumberFormat="1" applyFont="1" applyAlignment="1">
      <alignment horizontal="right"/>
    </xf>
    <xf numFmtId="0" fontId="18" fillId="0" borderId="0" xfId="6" applyFont="1" applyAlignment="1">
      <alignment horizontal="center"/>
    </xf>
    <xf numFmtId="0" fontId="12" fillId="0" borderId="0" xfId="6" applyFont="1" applyAlignment="1">
      <alignment horizontal="left"/>
    </xf>
    <xf numFmtId="0" fontId="9" fillId="0" borderId="17" xfId="6" applyFont="1" applyBorder="1" applyAlignment="1">
      <alignment vertical="center"/>
    </xf>
    <xf numFmtId="0" fontId="9" fillId="0" borderId="0" xfId="6" applyFont="1" applyAlignment="1">
      <alignment vertical="center"/>
    </xf>
    <xf numFmtId="0" fontId="9" fillId="0" borderId="25" xfId="6" applyFont="1" applyBorder="1" applyAlignment="1">
      <alignment vertical="center"/>
    </xf>
    <xf numFmtId="0" fontId="17" fillId="0" borderId="27" xfId="6" applyFont="1" applyBorder="1" applyAlignment="1">
      <alignment horizontal="center" vertical="center"/>
    </xf>
    <xf numFmtId="0" fontId="9" fillId="0" borderId="26" xfId="6" applyFont="1" applyBorder="1" applyAlignment="1">
      <alignment horizontal="center" vertical="center"/>
    </xf>
    <xf numFmtId="0" fontId="9" fillId="0" borderId="45" xfId="6" applyFont="1" applyBorder="1" applyAlignment="1">
      <alignment horizontal="center" vertical="center"/>
    </xf>
    <xf numFmtId="0" fontId="17" fillId="0" borderId="28" xfId="6" applyFont="1" applyBorder="1" applyAlignment="1">
      <alignment horizontal="center" vertical="center"/>
    </xf>
    <xf numFmtId="0" fontId="9" fillId="0" borderId="29" xfId="6" applyFont="1" applyBorder="1" applyAlignment="1">
      <alignment horizontal="center" vertical="center"/>
    </xf>
    <xf numFmtId="0" fontId="2" fillId="0" borderId="30" xfId="6" applyBorder="1" applyAlignment="1">
      <alignment horizontal="center" vertical="center"/>
    </xf>
    <xf numFmtId="0" fontId="2" fillId="0" borderId="31" xfId="6" applyBorder="1" applyAlignment="1">
      <alignment vertical="center"/>
    </xf>
    <xf numFmtId="43" fontId="2" fillId="0" borderId="31" xfId="6" applyNumberFormat="1" applyBorder="1" applyAlignment="1">
      <alignment vertical="center" wrapText="1"/>
    </xf>
    <xf numFmtId="4" fontId="2" fillId="0" borderId="32" xfId="6" applyNumberFormat="1" applyBorder="1" applyAlignment="1">
      <alignment horizontal="right"/>
    </xf>
    <xf numFmtId="4" fontId="2" fillId="0" borderId="46" xfId="6" applyNumberFormat="1" applyBorder="1" applyAlignment="1">
      <alignment horizontal="right"/>
    </xf>
    <xf numFmtId="4" fontId="2" fillId="0" borderId="35" xfId="6" applyNumberFormat="1" applyBorder="1" applyAlignment="1">
      <alignment horizontal="right"/>
    </xf>
    <xf numFmtId="0" fontId="2" fillId="0" borderId="0" xfId="6" applyAlignment="1">
      <alignment vertical="center"/>
    </xf>
    <xf numFmtId="0" fontId="2" fillId="0" borderId="36" xfId="6" applyBorder="1" applyAlignment="1">
      <alignment horizontal="center" vertical="center"/>
    </xf>
    <xf numFmtId="0" fontId="2" fillId="0" borderId="13" xfId="6" applyBorder="1" applyAlignment="1">
      <alignment vertical="center"/>
    </xf>
    <xf numFmtId="4" fontId="2" fillId="0" borderId="37" xfId="6" applyNumberFormat="1" applyBorder="1" applyAlignment="1">
      <alignment horizontal="right"/>
    </xf>
    <xf numFmtId="4" fontId="2" fillId="0" borderId="47" xfId="6" applyNumberFormat="1" applyBorder="1" applyAlignment="1">
      <alignment horizontal="right"/>
    </xf>
    <xf numFmtId="4" fontId="2" fillId="0" borderId="39" xfId="6" applyNumberFormat="1" applyBorder="1" applyAlignment="1">
      <alignment horizontal="right"/>
    </xf>
    <xf numFmtId="4" fontId="10" fillId="0" borderId="41" xfId="6" applyNumberFormat="1" applyFont="1" applyBorder="1" applyAlignment="1">
      <alignment horizontal="right" vertical="center"/>
    </xf>
    <xf numFmtId="165" fontId="13" fillId="0" borderId="42" xfId="6" applyNumberFormat="1" applyFont="1" applyBorder="1" applyAlignment="1">
      <alignment horizontal="center" vertical="center"/>
    </xf>
    <xf numFmtId="4" fontId="10" fillId="0" borderId="41" xfId="6" applyNumberFormat="1" applyFont="1" applyBorder="1" applyAlignment="1">
      <alignment vertical="center"/>
    </xf>
    <xf numFmtId="165" fontId="13" fillId="0" borderId="43" xfId="6" applyNumberFormat="1" applyFont="1" applyBorder="1" applyAlignment="1">
      <alignment horizontal="center" vertical="center"/>
    </xf>
    <xf numFmtId="165" fontId="13" fillId="0" borderId="8" xfId="6" applyNumberFormat="1" applyFont="1" applyBorder="1" applyAlignment="1">
      <alignment horizontal="center" vertical="center"/>
    </xf>
    <xf numFmtId="0" fontId="10" fillId="0" borderId="0" xfId="6" applyFont="1" applyAlignment="1">
      <alignment vertical="center"/>
    </xf>
    <xf numFmtId="4" fontId="10" fillId="0" borderId="44" xfId="6" applyNumberFormat="1" applyFont="1" applyBorder="1" applyAlignment="1">
      <alignment vertical="center"/>
    </xf>
    <xf numFmtId="9" fontId="13" fillId="0" borderId="8" xfId="6" applyNumberFormat="1" applyFont="1" applyBorder="1" applyAlignment="1">
      <alignment horizontal="left" vertical="center"/>
    </xf>
    <xf numFmtId="0" fontId="2" fillId="0" borderId="0" xfId="6" applyAlignment="1">
      <alignment horizontal="center"/>
    </xf>
    <xf numFmtId="0" fontId="19" fillId="0" borderId="0" xfId="6" applyFont="1" applyAlignment="1">
      <alignment horizontal="center"/>
    </xf>
    <xf numFmtId="2" fontId="2" fillId="0" borderId="0" xfId="6" applyNumberFormat="1"/>
    <xf numFmtId="0" fontId="7" fillId="0" borderId="0" xfId="6" applyFont="1" applyAlignment="1">
      <alignment horizontal="left"/>
    </xf>
    <xf numFmtId="0" fontId="7" fillId="0" borderId="0" xfId="6" applyFont="1"/>
    <xf numFmtId="0" fontId="6" fillId="0" borderId="0" xfId="7"/>
    <xf numFmtId="9" fontId="13" fillId="0" borderId="43" xfId="6" applyNumberFormat="1" applyFont="1" applyBorder="1" applyAlignment="1">
      <alignment horizontal="center" vertical="center"/>
    </xf>
    <xf numFmtId="4" fontId="10" fillId="0" borderId="49" xfId="6" applyNumberFormat="1" applyFont="1" applyBorder="1" applyAlignment="1">
      <alignment vertical="center"/>
    </xf>
    <xf numFmtId="43" fontId="1" fillId="0" borderId="0" xfId="0" applyNumberFormat="1" applyFont="1"/>
    <xf numFmtId="0" fontId="21" fillId="0" borderId="0" xfId="0" applyFont="1"/>
    <xf numFmtId="43" fontId="20" fillId="0" borderId="0" xfId="0" applyNumberFormat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0" fillId="0" borderId="0" xfId="0" applyFont="1"/>
    <xf numFmtId="0" fontId="33" fillId="0" borderId="0" xfId="0" applyFont="1"/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43" fontId="27" fillId="3" borderId="53" xfId="0" applyNumberFormat="1" applyFont="1" applyFill="1" applyBorder="1" applyAlignment="1">
      <alignment horizontal="center" vertical="center"/>
    </xf>
    <xf numFmtId="43" fontId="27" fillId="0" borderId="3" xfId="0" applyNumberFormat="1" applyFont="1" applyBorder="1" applyAlignment="1">
      <alignment horizontal="center" vertical="center"/>
    </xf>
    <xf numFmtId="43" fontId="27" fillId="3" borderId="3" xfId="0" applyNumberFormat="1" applyFont="1" applyFill="1" applyBorder="1" applyAlignment="1">
      <alignment horizontal="center" vertical="center"/>
    </xf>
    <xf numFmtId="43" fontId="27" fillId="0" borderId="15" xfId="0" applyNumberFormat="1" applyFont="1" applyBorder="1" applyAlignment="1">
      <alignment horizontal="center" vertical="center"/>
    </xf>
    <xf numFmtId="43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3" fontId="20" fillId="0" borderId="0" xfId="0" applyNumberFormat="1" applyFont="1" applyAlignment="1">
      <alignment horizontal="center" vertical="center"/>
    </xf>
    <xf numFmtId="43" fontId="27" fillId="0" borderId="60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2" borderId="8" xfId="0" applyFont="1" applyFill="1" applyBorder="1" applyAlignment="1">
      <alignment vertical="center"/>
    </xf>
    <xf numFmtId="43" fontId="3" fillId="0" borderId="1" xfId="0" applyNumberFormat="1" applyFont="1" applyBorder="1" applyAlignment="1">
      <alignment horizontal="center" vertical="center"/>
    </xf>
    <xf numFmtId="43" fontId="26" fillId="3" borderId="55" xfId="0" applyNumberFormat="1" applyFont="1" applyFill="1" applyBorder="1" applyAlignment="1">
      <alignment vertical="center"/>
    </xf>
    <xf numFmtId="43" fontId="27" fillId="0" borderId="56" xfId="0" applyNumberFormat="1" applyFont="1" applyBorder="1" applyAlignment="1">
      <alignment vertical="center"/>
    </xf>
    <xf numFmtId="43" fontId="3" fillId="3" borderId="56" xfId="0" applyNumberFormat="1" applyFont="1" applyFill="1" applyBorder="1" applyAlignment="1">
      <alignment vertical="center"/>
    </xf>
    <xf numFmtId="43" fontId="27" fillId="0" borderId="56" xfId="0" applyNumberFormat="1" applyFont="1" applyBorder="1" applyAlignment="1">
      <alignment horizontal="center" vertical="center"/>
    </xf>
    <xf numFmtId="43" fontId="3" fillId="0" borderId="56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center" vertical="center"/>
    </xf>
    <xf numFmtId="43" fontId="29" fillId="0" borderId="56" xfId="0" applyNumberFormat="1" applyFont="1" applyBorder="1" applyAlignment="1">
      <alignment vertical="center"/>
    </xf>
    <xf numFmtId="43" fontId="27" fillId="3" borderId="56" xfId="0" applyNumberFormat="1" applyFont="1" applyFill="1" applyBorder="1" applyAlignment="1">
      <alignment vertical="center"/>
    </xf>
    <xf numFmtId="43" fontId="28" fillId="3" borderId="56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3" fontId="27" fillId="0" borderId="59" xfId="0" applyNumberFormat="1" applyFont="1" applyBorder="1" applyAlignment="1">
      <alignment vertical="center"/>
    </xf>
    <xf numFmtId="43" fontId="3" fillId="0" borderId="57" xfId="0" applyNumberFormat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9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43" fontId="2" fillId="0" borderId="0" xfId="2" applyFont="1" applyAlignment="1">
      <alignment horizontal="center" vertical="center"/>
    </xf>
    <xf numFmtId="9" fontId="11" fillId="0" borderId="0" xfId="2" applyNumberFormat="1" applyFont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43" fontId="26" fillId="3" borderId="52" xfId="0" applyNumberFormat="1" applyFont="1" applyFill="1" applyBorder="1" applyAlignment="1">
      <alignment vertical="center"/>
    </xf>
    <xf numFmtId="43" fontId="26" fillId="3" borderId="53" xfId="0" applyNumberFormat="1" applyFont="1" applyFill="1" applyBorder="1" applyAlignment="1">
      <alignment horizontal="center" vertical="center"/>
    </xf>
    <xf numFmtId="43" fontId="26" fillId="3" borderId="53" xfId="0" applyNumberFormat="1" applyFont="1" applyFill="1" applyBorder="1" applyAlignment="1">
      <alignment vertical="center" wrapText="1"/>
    </xf>
    <xf numFmtId="43" fontId="3" fillId="3" borderId="53" xfId="0" applyNumberFormat="1" applyFont="1" applyFill="1" applyBorder="1" applyAlignment="1">
      <alignment horizontal="center" vertical="center"/>
    </xf>
    <xf numFmtId="43" fontId="3" fillId="3" borderId="53" xfId="0" applyNumberFormat="1" applyFont="1" applyFill="1" applyBorder="1" applyAlignment="1">
      <alignment vertical="center"/>
    </xf>
    <xf numFmtId="43" fontId="3" fillId="3" borderId="54" xfId="0" applyNumberFormat="1" applyFont="1" applyFill="1" applyBorder="1" applyAlignment="1">
      <alignment vertical="center"/>
    </xf>
    <xf numFmtId="43" fontId="3" fillId="3" borderId="51" xfId="0" applyNumberFormat="1" applyFont="1" applyFill="1" applyBorder="1" applyAlignment="1">
      <alignment horizontal="center" vertical="center"/>
    </xf>
    <xf numFmtId="43" fontId="27" fillId="0" borderId="2" xfId="0" applyNumberFormat="1" applyFont="1" applyBorder="1" applyAlignment="1">
      <alignment horizontal="left" vertical="center"/>
    </xf>
    <xf numFmtId="49" fontId="27" fillId="0" borderId="3" xfId="0" applyNumberFormat="1" applyFont="1" applyBorder="1" applyAlignment="1">
      <alignment horizontal="center" vertical="center"/>
    </xf>
    <xf numFmtId="43" fontId="27" fillId="0" borderId="3" xfId="0" applyNumberFormat="1" applyFont="1" applyBorder="1" applyAlignment="1">
      <alignment vertical="center" wrapText="1"/>
    </xf>
    <xf numFmtId="43" fontId="27" fillId="0" borderId="3" xfId="0" applyNumberFormat="1" applyFont="1" applyBorder="1" applyAlignment="1">
      <alignment vertical="center"/>
    </xf>
    <xf numFmtId="43" fontId="27" fillId="0" borderId="50" xfId="0" applyNumberFormat="1" applyFont="1" applyBorder="1" applyAlignment="1">
      <alignment vertical="center"/>
    </xf>
    <xf numFmtId="43" fontId="27" fillId="0" borderId="4" xfId="0" applyNumberFormat="1" applyFont="1" applyBorder="1" applyAlignment="1">
      <alignment horizontal="center" vertical="center"/>
    </xf>
    <xf numFmtId="43" fontId="27" fillId="0" borderId="2" xfId="0" applyNumberFormat="1" applyFont="1" applyBorder="1" applyAlignment="1">
      <alignment vertical="center"/>
    </xf>
    <xf numFmtId="43" fontId="28" fillId="0" borderId="3" xfId="0" applyNumberFormat="1" applyFont="1" applyBorder="1" applyAlignment="1">
      <alignment vertical="center" wrapText="1"/>
    </xf>
    <xf numFmtId="43" fontId="28" fillId="0" borderId="3" xfId="0" applyNumberFormat="1" applyFont="1" applyBorder="1" applyAlignment="1">
      <alignment vertical="center"/>
    </xf>
    <xf numFmtId="10" fontId="28" fillId="0" borderId="4" xfId="0" applyNumberFormat="1" applyFont="1" applyBorder="1" applyAlignment="1">
      <alignment horizontal="center" vertical="center"/>
    </xf>
    <xf numFmtId="43" fontId="28" fillId="0" borderId="50" xfId="0" applyNumberFormat="1" applyFont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3" xfId="0" applyNumberFormat="1" applyFont="1" applyFill="1" applyBorder="1" applyAlignment="1">
      <alignment horizontal="center" vertical="center"/>
    </xf>
    <xf numFmtId="43" fontId="26" fillId="3" borderId="3" xfId="0" applyNumberFormat="1" applyFont="1" applyFill="1" applyBorder="1" applyAlignment="1">
      <alignment vertical="center" wrapText="1"/>
    </xf>
    <xf numFmtId="43" fontId="3" fillId="3" borderId="3" xfId="0" applyNumberFormat="1" applyFont="1" applyFill="1" applyBorder="1" applyAlignment="1">
      <alignment vertical="center"/>
    </xf>
    <xf numFmtId="43" fontId="26" fillId="3" borderId="3" xfId="0" applyNumberFormat="1" applyFont="1" applyFill="1" applyBorder="1" applyAlignment="1">
      <alignment vertical="center"/>
    </xf>
    <xf numFmtId="43" fontId="3" fillId="3" borderId="50" xfId="0" applyNumberFormat="1" applyFont="1" applyFill="1" applyBorder="1" applyAlignment="1">
      <alignment vertical="center"/>
    </xf>
    <xf numFmtId="43" fontId="26" fillId="3" borderId="4" xfId="0" applyNumberFormat="1" applyFont="1" applyFill="1" applyBorder="1" applyAlignment="1">
      <alignment horizontal="center" vertical="center"/>
    </xf>
    <xf numFmtId="43" fontId="3" fillId="0" borderId="3" xfId="0" applyNumberFormat="1" applyFont="1" applyBorder="1" applyAlignment="1">
      <alignment vertical="center" wrapText="1"/>
    </xf>
    <xf numFmtId="43" fontId="3" fillId="0" borderId="2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43" fontId="26" fillId="0" borderId="3" xfId="0" applyNumberFormat="1" applyFont="1" applyBorder="1" applyAlignment="1">
      <alignment vertical="center"/>
    </xf>
    <xf numFmtId="43" fontId="3" fillId="0" borderId="50" xfId="0" applyNumberFormat="1" applyFont="1" applyBorder="1" applyAlignment="1">
      <alignment vertical="center"/>
    </xf>
    <xf numFmtId="43" fontId="3" fillId="0" borderId="4" xfId="0" applyNumberFormat="1" applyFont="1" applyBorder="1" applyAlignment="1">
      <alignment horizontal="center" vertical="center"/>
    </xf>
    <xf numFmtId="43" fontId="28" fillId="3" borderId="3" xfId="0" applyNumberFormat="1" applyFont="1" applyFill="1" applyBorder="1" applyAlignment="1">
      <alignment vertical="center" wrapText="1"/>
    </xf>
    <xf numFmtId="43" fontId="28" fillId="0" borderId="4" xfId="0" applyNumberFormat="1" applyFont="1" applyBorder="1" applyAlignment="1">
      <alignment horizontal="center" vertical="center"/>
    </xf>
    <xf numFmtId="43" fontId="29" fillId="0" borderId="2" xfId="0" applyNumberFormat="1" applyFont="1" applyBorder="1" applyAlignment="1">
      <alignment vertical="center"/>
    </xf>
    <xf numFmtId="43" fontId="29" fillId="0" borderId="3" xfId="0" applyNumberFormat="1" applyFont="1" applyBorder="1" applyAlignment="1">
      <alignment horizontal="center" vertical="center"/>
    </xf>
    <xf numFmtId="43" fontId="29" fillId="0" borderId="3" xfId="0" applyNumberFormat="1" applyFont="1" applyBorder="1" applyAlignment="1">
      <alignment vertical="center"/>
    </xf>
    <xf numFmtId="43" fontId="30" fillId="0" borderId="3" xfId="0" applyNumberFormat="1" applyFont="1" applyBorder="1" applyAlignment="1">
      <alignment vertical="center" wrapText="1"/>
    </xf>
    <xf numFmtId="10" fontId="26" fillId="0" borderId="4" xfId="0" applyNumberFormat="1" applyFont="1" applyBorder="1" applyAlignment="1">
      <alignment horizontal="center" vertical="center"/>
    </xf>
    <xf numFmtId="43" fontId="27" fillId="3" borderId="2" xfId="0" applyNumberFormat="1" applyFont="1" applyFill="1" applyBorder="1" applyAlignment="1">
      <alignment vertical="center"/>
    </xf>
    <xf numFmtId="43" fontId="27" fillId="3" borderId="3" xfId="0" applyNumberFormat="1" applyFont="1" applyFill="1" applyBorder="1" applyAlignment="1">
      <alignment vertical="center"/>
    </xf>
    <xf numFmtId="43" fontId="28" fillId="3" borderId="3" xfId="0" applyNumberFormat="1" applyFont="1" applyFill="1" applyBorder="1" applyAlignment="1">
      <alignment vertical="center"/>
    </xf>
    <xf numFmtId="43" fontId="27" fillId="3" borderId="50" xfId="0" applyNumberFormat="1" applyFont="1" applyFill="1" applyBorder="1" applyAlignment="1">
      <alignment vertical="center"/>
    </xf>
    <xf numFmtId="43" fontId="28" fillId="3" borderId="4" xfId="0" applyNumberFormat="1" applyFont="1" applyFill="1" applyBorder="1" applyAlignment="1">
      <alignment horizontal="center" vertical="center"/>
    </xf>
    <xf numFmtId="10" fontId="28" fillId="3" borderId="4" xfId="0" applyNumberFormat="1" applyFont="1" applyFill="1" applyBorder="1" applyAlignment="1">
      <alignment horizontal="center" vertical="center"/>
    </xf>
    <xf numFmtId="43" fontId="27" fillId="0" borderId="3" xfId="0" applyNumberFormat="1" applyFont="1" applyBorder="1" applyAlignment="1">
      <alignment horizontal="left" vertical="center" wrapText="1"/>
    </xf>
    <xf numFmtId="43" fontId="28" fillId="0" borderId="3" xfId="0" applyNumberFormat="1" applyFont="1" applyBorder="1" applyAlignment="1">
      <alignment horizontal="left" vertical="center" wrapText="1"/>
    </xf>
    <xf numFmtId="4" fontId="28" fillId="0" borderId="3" xfId="0" applyNumberFormat="1" applyFont="1" applyBorder="1" applyAlignment="1">
      <alignment vertical="center"/>
    </xf>
    <xf numFmtId="43" fontId="27" fillId="0" borderId="10" xfId="0" applyNumberFormat="1" applyFont="1" applyBorder="1" applyAlignment="1">
      <alignment vertical="center"/>
    </xf>
    <xf numFmtId="43" fontId="27" fillId="0" borderId="11" xfId="0" applyNumberFormat="1" applyFont="1" applyBorder="1" applyAlignment="1">
      <alignment horizontal="center" vertical="center"/>
    </xf>
    <xf numFmtId="43" fontId="28" fillId="3" borderId="2" xfId="0" applyNumberFormat="1" applyFont="1" applyFill="1" applyBorder="1" applyAlignment="1">
      <alignment vertical="center"/>
    </xf>
    <xf numFmtId="43" fontId="28" fillId="3" borderId="10" xfId="0" applyNumberFormat="1" applyFont="1" applyFill="1" applyBorder="1" applyAlignment="1">
      <alignment vertical="center" wrapText="1"/>
    </xf>
    <xf numFmtId="43" fontId="28" fillId="3" borderId="10" xfId="0" applyNumberFormat="1" applyFont="1" applyFill="1" applyBorder="1" applyAlignment="1">
      <alignment vertical="center"/>
    </xf>
    <xf numFmtId="43" fontId="28" fillId="3" borderId="11" xfId="0" applyNumberFormat="1" applyFont="1" applyFill="1" applyBorder="1" applyAlignment="1">
      <alignment horizontal="center" vertical="center"/>
    </xf>
    <xf numFmtId="43" fontId="27" fillId="0" borderId="10" xfId="0" applyNumberFormat="1" applyFont="1" applyBorder="1" applyAlignment="1">
      <alignment vertical="center" wrapText="1"/>
    </xf>
    <xf numFmtId="43" fontId="31" fillId="0" borderId="11" xfId="0" applyNumberFormat="1" applyFont="1" applyBorder="1" applyAlignment="1">
      <alignment horizontal="center" vertical="center"/>
    </xf>
    <xf numFmtId="43" fontId="27" fillId="3" borderId="10" xfId="0" applyNumberFormat="1" applyFont="1" applyFill="1" applyBorder="1" applyAlignment="1">
      <alignment vertical="center"/>
    </xf>
    <xf numFmtId="43" fontId="27" fillId="3" borderId="1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3" fontId="27" fillId="0" borderId="58" xfId="0" applyNumberFormat="1" applyFont="1" applyBorder="1" applyAlignment="1">
      <alignment vertical="center"/>
    </xf>
    <xf numFmtId="43" fontId="28" fillId="0" borderId="60" xfId="0" applyNumberFormat="1" applyFont="1" applyBorder="1" applyAlignment="1">
      <alignment vertical="center" wrapText="1"/>
    </xf>
    <xf numFmtId="43" fontId="27" fillId="0" borderId="60" xfId="0" applyNumberFormat="1" applyFont="1" applyBorder="1" applyAlignment="1">
      <alignment vertical="center"/>
    </xf>
    <xf numFmtId="4" fontId="28" fillId="0" borderId="60" xfId="0" applyNumberFormat="1" applyFont="1" applyBorder="1" applyAlignment="1">
      <alignment vertical="center"/>
    </xf>
    <xf numFmtId="10" fontId="28" fillId="0" borderId="61" xfId="0" applyNumberFormat="1" applyFont="1" applyBorder="1" applyAlignment="1">
      <alignment horizontal="center" vertical="center"/>
    </xf>
    <xf numFmtId="43" fontId="3" fillId="0" borderId="14" xfId="0" applyNumberFormat="1" applyFont="1" applyBorder="1" applyAlignment="1">
      <alignment vertical="center"/>
    </xf>
    <xf numFmtId="43" fontId="3" fillId="0" borderId="15" xfId="0" applyNumberFormat="1" applyFont="1" applyBorder="1" applyAlignment="1">
      <alignment horizontal="center" vertical="center"/>
    </xf>
    <xf numFmtId="43" fontId="26" fillId="0" borderId="15" xfId="0" applyNumberFormat="1" applyFont="1" applyBorder="1" applyAlignment="1">
      <alignment vertical="center" wrapText="1"/>
    </xf>
    <xf numFmtId="43" fontId="3" fillId="0" borderId="15" xfId="0" applyNumberFormat="1" applyFont="1" applyBorder="1" applyAlignment="1">
      <alignment vertical="center"/>
    </xf>
    <xf numFmtId="43" fontId="26" fillId="0" borderId="1" xfId="0" applyNumberFormat="1" applyFont="1" applyBorder="1" applyAlignment="1">
      <alignment vertical="center"/>
    </xf>
    <xf numFmtId="43" fontId="3" fillId="0" borderId="0" xfId="0" applyNumberFormat="1" applyFont="1" applyAlignment="1">
      <alignment horizontal="center" vertical="center"/>
    </xf>
    <xf numFmtId="43" fontId="26" fillId="0" borderId="0" xfId="0" applyNumberFormat="1" applyFont="1" applyAlignment="1">
      <alignment vertical="center" wrapText="1"/>
    </xf>
    <xf numFmtId="43" fontId="26" fillId="0" borderId="0" xfId="0" applyNumberFormat="1" applyFont="1" applyAlignment="1">
      <alignment vertical="center"/>
    </xf>
    <xf numFmtId="10" fontId="2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43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vertical="center" wrapText="1"/>
    </xf>
    <xf numFmtId="43" fontId="35" fillId="0" borderId="0" xfId="0" applyNumberFormat="1" applyFont="1" applyAlignment="1">
      <alignment vertical="center"/>
    </xf>
    <xf numFmtId="43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2" borderId="0" xfId="6" applyFont="1" applyFill="1" applyAlignment="1">
      <alignment horizontal="center"/>
    </xf>
    <xf numFmtId="164" fontId="13" fillId="0" borderId="0" xfId="4" applyFont="1" applyBorder="1" applyAlignment="1"/>
    <xf numFmtId="0" fontId="9" fillId="0" borderId="0" xfId="6" applyFont="1" applyAlignment="1">
      <alignment horizontal="center" vertical="center"/>
    </xf>
    <xf numFmtId="4" fontId="2" fillId="0" borderId="0" xfId="6" applyNumberFormat="1" applyAlignment="1">
      <alignment horizontal="right"/>
    </xf>
    <xf numFmtId="4" fontId="10" fillId="0" borderId="0" xfId="6" applyNumberFormat="1" applyFont="1" applyAlignment="1">
      <alignment vertical="center"/>
    </xf>
    <xf numFmtId="9" fontId="26" fillId="0" borderId="1" xfId="8" applyFont="1" applyBorder="1" applyAlignment="1">
      <alignment vertical="center"/>
    </xf>
    <xf numFmtId="49" fontId="27" fillId="0" borderId="3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7" fillId="0" borderId="0" xfId="0" applyFont="1" applyAlignment="1">
      <alignment vertical="center" wrapText="1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43" fontId="2" fillId="0" borderId="48" xfId="2" applyFont="1" applyBorder="1" applyAlignment="1">
      <alignment horizontal="right" vertical="center"/>
    </xf>
    <xf numFmtId="0" fontId="32" fillId="0" borderId="48" xfId="0" applyFont="1" applyBorder="1" applyAlignment="1">
      <alignment horizontal="right" vertical="center"/>
    </xf>
    <xf numFmtId="0" fontId="9" fillId="0" borderId="20" xfId="6" applyFont="1" applyBorder="1" applyAlignment="1">
      <alignment horizontal="center" vertical="center"/>
    </xf>
    <xf numFmtId="0" fontId="9" fillId="0" borderId="21" xfId="6" applyFont="1" applyBorder="1" applyAlignment="1">
      <alignment horizontal="center" vertical="center"/>
    </xf>
    <xf numFmtId="0" fontId="9" fillId="0" borderId="22" xfId="6" applyFont="1" applyBorder="1" applyAlignment="1">
      <alignment horizontal="center" vertical="center"/>
    </xf>
    <xf numFmtId="0" fontId="9" fillId="0" borderId="23" xfId="6" applyFont="1" applyBorder="1" applyAlignment="1">
      <alignment horizontal="center" vertical="center"/>
    </xf>
    <xf numFmtId="0" fontId="7" fillId="0" borderId="0" xfId="6" applyFont="1" applyAlignment="1">
      <alignment horizontal="center"/>
    </xf>
    <xf numFmtId="0" fontId="7" fillId="0" borderId="6" xfId="6" applyFont="1" applyBorder="1" applyAlignment="1">
      <alignment horizontal="center"/>
    </xf>
    <xf numFmtId="0" fontId="9" fillId="2" borderId="7" xfId="6" applyFont="1" applyFill="1" applyBorder="1" applyAlignment="1">
      <alignment horizontal="center"/>
    </xf>
    <xf numFmtId="0" fontId="9" fillId="2" borderId="8" xfId="6" applyFont="1" applyFill="1" applyBorder="1" applyAlignment="1">
      <alignment horizontal="center"/>
    </xf>
    <xf numFmtId="0" fontId="9" fillId="2" borderId="9" xfId="6" applyFont="1" applyFill="1" applyBorder="1" applyAlignment="1">
      <alignment horizontal="center"/>
    </xf>
    <xf numFmtId="0" fontId="9" fillId="0" borderId="16" xfId="6" applyFont="1" applyBorder="1" applyAlignment="1">
      <alignment horizontal="center" vertical="center"/>
    </xf>
    <xf numFmtId="0" fontId="9" fillId="0" borderId="24" xfId="6" applyFont="1" applyBorder="1" applyAlignment="1">
      <alignment horizontal="center" vertical="center"/>
    </xf>
    <xf numFmtId="0" fontId="9" fillId="0" borderId="18" xfId="6" applyFont="1" applyBorder="1" applyAlignment="1">
      <alignment horizontal="center" vertical="center"/>
    </xf>
    <xf numFmtId="0" fontId="9" fillId="0" borderId="25" xfId="6" applyFont="1" applyBorder="1" applyAlignment="1">
      <alignment horizontal="center" vertical="center"/>
    </xf>
    <xf numFmtId="4" fontId="9" fillId="0" borderId="19" xfId="6" applyNumberFormat="1" applyFont="1" applyBorder="1" applyAlignment="1">
      <alignment horizontal="center" vertical="center"/>
    </xf>
    <xf numFmtId="4" fontId="9" fillId="0" borderId="26" xfId="6" applyNumberFormat="1" applyFont="1" applyBorder="1" applyAlignment="1">
      <alignment horizontal="center" vertical="center"/>
    </xf>
    <xf numFmtId="0" fontId="10" fillId="0" borderId="7" xfId="6" applyFont="1" applyBorder="1" applyAlignment="1">
      <alignment horizontal="left" vertical="center" indent="1"/>
    </xf>
    <xf numFmtId="0" fontId="10" fillId="0" borderId="8" xfId="6" applyFont="1" applyBorder="1" applyAlignment="1">
      <alignment horizontal="left" vertical="center" indent="1"/>
    </xf>
    <xf numFmtId="0" fontId="10" fillId="0" borderId="40" xfId="6" applyFont="1" applyBorder="1" applyAlignment="1">
      <alignment horizontal="left" vertical="center" indent="1"/>
    </xf>
  </cellXfs>
  <cellStyles count="11">
    <cellStyle name="Normal" xfId="0" builtinId="0"/>
    <cellStyle name="Normal 2" xfId="1" xr:uid="{00000000-0005-0000-0000-000001000000}"/>
    <cellStyle name="Normal 2 2" xfId="7" xr:uid="{00000000-0005-0000-0000-000002000000}"/>
    <cellStyle name="Normal 3" xfId="3" xr:uid="{00000000-0005-0000-0000-000003000000}"/>
    <cellStyle name="Normal 3 2" xfId="6" xr:uid="{00000000-0005-0000-0000-000004000000}"/>
    <cellStyle name="Porcentagem" xfId="8" builtinId="5"/>
    <cellStyle name="Porcentagem 2" xfId="5" xr:uid="{00000000-0005-0000-0000-000005000000}"/>
    <cellStyle name="Vírgula" xfId="2" builtinId="3"/>
    <cellStyle name="Vírgula 2" xfId="4" xr:uid="{00000000-0005-0000-0000-000007000000}"/>
    <cellStyle name="Vírgula 2 2" xfId="10" xr:uid="{481A9960-2FC0-4D86-A9D3-D1B9C799E879}"/>
    <cellStyle name="Vírgula 3" xfId="9" xr:uid="{8BD0738D-CC17-4124-BD57-551E15AC18A1}"/>
  </cellStyles>
  <dxfs count="0"/>
  <tableStyles count="1" defaultTableStyle="TableStyleMedium2" defaultPivotStyle="PivotStyleLight16">
    <tableStyle name="Invisible" pivot="0" table="0" count="0" xr9:uid="{5C3987C3-7AC3-4857-A858-8F2DE9EC024F}"/>
  </tableStyles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JETOS\Arquivos\CORRE&#199;&#195;O\Bruna\OR&#199;AMENTO%20BADESC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NTITATIVO"/>
      <sheetName val="CRONOGRAMA"/>
    </sheetNames>
    <sheetDataSet>
      <sheetData sheetId="0" refreshError="1">
        <row r="8">
          <cell r="A8" t="str">
            <v>Item</v>
          </cell>
          <cell r="C8" t="str">
            <v xml:space="preserve">Discriminação </v>
          </cell>
        </row>
        <row r="9">
          <cell r="K9" t="str">
            <v>Total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0"/>
  <sheetViews>
    <sheetView showGridLines="0" tabSelected="1" topLeftCell="B1" zoomScaleNormal="100" workbookViewId="0">
      <pane ySplit="7" topLeftCell="A220" activePane="bottomLeft" state="frozen"/>
      <selection pane="bottomLeft" activeCell="I226" sqref="I226"/>
    </sheetView>
  </sheetViews>
  <sheetFormatPr defaultRowHeight="15" x14ac:dyDescent="0.25"/>
  <cols>
    <col min="1" max="1" width="7.7109375" style="106" customWidth="1"/>
    <col min="2" max="2" width="11.42578125" style="106" customWidth="1"/>
    <col min="3" max="3" width="11.42578125" style="107" customWidth="1"/>
    <col min="4" max="4" width="40.28515625" style="199" customWidth="1"/>
    <col min="5" max="5" width="9.28515625" style="74" customWidth="1"/>
    <col min="6" max="6" width="8.140625" style="107" customWidth="1"/>
    <col min="7" max="7" width="12.5703125" style="106" customWidth="1"/>
    <col min="8" max="8" width="13.28515625" style="106" customWidth="1"/>
    <col min="9" max="9" width="13.7109375" style="106" customWidth="1"/>
    <col min="10" max="10" width="8.7109375" style="107" customWidth="1"/>
    <col min="11" max="11" width="16.5703125" customWidth="1"/>
    <col min="12" max="12" width="13.28515625" bestFit="1" customWidth="1"/>
    <col min="13" max="13" width="19.28515625" customWidth="1"/>
  </cols>
  <sheetData>
    <row r="1" spans="1:11" s="3" customFormat="1" ht="15.75" x14ac:dyDescent="0.2">
      <c r="A1" s="210" t="s">
        <v>427</v>
      </c>
      <c r="B1" s="210"/>
      <c r="C1" s="210"/>
      <c r="D1" s="211"/>
      <c r="E1" s="211"/>
      <c r="F1" s="211"/>
      <c r="G1" s="211"/>
      <c r="H1" s="211"/>
      <c r="I1" s="211"/>
      <c r="J1" s="211"/>
    </row>
    <row r="2" spans="1:11" s="3" customFormat="1" ht="15.75" x14ac:dyDescent="0.2">
      <c r="A2" s="77"/>
      <c r="B2" s="77"/>
      <c r="C2" s="210" t="s">
        <v>0</v>
      </c>
      <c r="D2" s="212"/>
      <c r="E2" s="212"/>
      <c r="F2" s="212"/>
      <c r="G2" s="212"/>
      <c r="H2" s="212"/>
      <c r="I2" s="107"/>
      <c r="J2" s="75"/>
    </row>
    <row r="3" spans="1:11" s="3" customFormat="1" ht="15.75" x14ac:dyDescent="0.2">
      <c r="A3" s="108" t="s">
        <v>428</v>
      </c>
      <c r="B3" s="77"/>
      <c r="C3" s="109"/>
      <c r="D3" s="110"/>
      <c r="E3" s="75"/>
      <c r="F3" s="75"/>
      <c r="G3" s="75"/>
      <c r="H3" s="75"/>
      <c r="I3" s="75"/>
      <c r="J3" s="109"/>
    </row>
    <row r="4" spans="1:11" s="3" customFormat="1" ht="15.75" x14ac:dyDescent="0.2">
      <c r="A4" s="108" t="s">
        <v>429</v>
      </c>
      <c r="B4" s="77"/>
      <c r="C4" s="109"/>
      <c r="D4" s="110"/>
      <c r="E4" s="77"/>
      <c r="F4" s="75"/>
      <c r="G4" s="213"/>
      <c r="H4" s="214"/>
      <c r="I4" s="111"/>
      <c r="J4" s="109"/>
    </row>
    <row r="5" spans="1:11" s="3" customFormat="1" ht="16.5" thickBot="1" x14ac:dyDescent="0.25">
      <c r="A5" s="108" t="s">
        <v>451</v>
      </c>
      <c r="B5" s="89"/>
      <c r="C5" s="109"/>
      <c r="D5" s="112"/>
      <c r="E5" s="77"/>
      <c r="F5" s="113"/>
      <c r="G5" s="215" t="s">
        <v>499</v>
      </c>
      <c r="H5" s="216"/>
      <c r="I5" s="114">
        <v>0.22</v>
      </c>
      <c r="J5" s="109"/>
    </row>
    <row r="6" spans="1:11" s="3" customFormat="1" ht="13.5" thickBot="1" x14ac:dyDescent="0.25">
      <c r="A6" s="115" t="s">
        <v>1</v>
      </c>
      <c r="B6" s="90"/>
      <c r="C6" s="90"/>
      <c r="D6" s="116"/>
      <c r="E6" s="78"/>
      <c r="F6" s="90"/>
      <c r="G6" s="90"/>
      <c r="H6" s="90"/>
      <c r="I6" s="90"/>
      <c r="J6" s="117"/>
    </row>
    <row r="7" spans="1:11" ht="15.75" thickBot="1" x14ac:dyDescent="0.3">
      <c r="A7" s="91" t="s">
        <v>2</v>
      </c>
      <c r="B7" s="91" t="s">
        <v>121</v>
      </c>
      <c r="C7" s="91" t="s">
        <v>3</v>
      </c>
      <c r="D7" s="118" t="s">
        <v>4</v>
      </c>
      <c r="E7" s="76" t="s">
        <v>5</v>
      </c>
      <c r="F7" s="91" t="s">
        <v>6</v>
      </c>
      <c r="G7" s="91" t="s">
        <v>7</v>
      </c>
      <c r="H7" s="91" t="s">
        <v>8</v>
      </c>
      <c r="I7" s="91" t="s">
        <v>114</v>
      </c>
      <c r="J7" s="91" t="s">
        <v>115</v>
      </c>
    </row>
    <row r="8" spans="1:11" x14ac:dyDescent="0.25">
      <c r="A8" s="119" t="s">
        <v>9</v>
      </c>
      <c r="B8" s="92"/>
      <c r="C8" s="120"/>
      <c r="D8" s="121" t="s">
        <v>10</v>
      </c>
      <c r="E8" s="79"/>
      <c r="F8" s="122"/>
      <c r="G8" s="123"/>
      <c r="H8" s="123"/>
      <c r="I8" s="124"/>
      <c r="J8" s="125"/>
    </row>
    <row r="9" spans="1:11" ht="25.5" x14ac:dyDescent="0.25">
      <c r="A9" s="126" t="s">
        <v>185</v>
      </c>
      <c r="B9" s="80" t="s">
        <v>553</v>
      </c>
      <c r="C9" s="127" t="s">
        <v>554</v>
      </c>
      <c r="D9" s="208" t="s">
        <v>567</v>
      </c>
      <c r="E9" s="80">
        <v>12</v>
      </c>
      <c r="F9" s="80" t="s">
        <v>116</v>
      </c>
      <c r="G9" s="129">
        <v>1550</v>
      </c>
      <c r="H9" s="129">
        <f>E9*G9</f>
        <v>18600</v>
      </c>
      <c r="I9" s="130">
        <f>H9*1.22</f>
        <v>22692</v>
      </c>
      <c r="J9" s="131"/>
    </row>
    <row r="10" spans="1:11" ht="25.5" x14ac:dyDescent="0.25">
      <c r="A10" s="126" t="s">
        <v>117</v>
      </c>
      <c r="B10" s="80" t="s">
        <v>553</v>
      </c>
      <c r="C10" s="127" t="s">
        <v>555</v>
      </c>
      <c r="D10" s="128" t="s">
        <v>568</v>
      </c>
      <c r="E10" s="80">
        <v>12</v>
      </c>
      <c r="F10" s="80" t="s">
        <v>116</v>
      </c>
      <c r="G10" s="129">
        <v>1200</v>
      </c>
      <c r="H10" s="129">
        <f t="shared" ref="H10:H13" si="0">E10*G10</f>
        <v>14400</v>
      </c>
      <c r="I10" s="130">
        <f t="shared" ref="I10:I13" si="1">H10*1.22</f>
        <v>17568</v>
      </c>
      <c r="J10" s="131"/>
      <c r="K10" s="1"/>
    </row>
    <row r="11" spans="1:11" x14ac:dyDescent="0.25">
      <c r="A11" s="126" t="s">
        <v>50</v>
      </c>
      <c r="B11" s="80" t="s">
        <v>122</v>
      </c>
      <c r="C11" s="127" t="s">
        <v>203</v>
      </c>
      <c r="D11" s="128" t="s">
        <v>204</v>
      </c>
      <c r="E11" s="80">
        <v>164.74</v>
      </c>
      <c r="F11" s="80" t="s">
        <v>13</v>
      </c>
      <c r="G11" s="129">
        <v>96.27</v>
      </c>
      <c r="H11" s="129">
        <f t="shared" si="0"/>
        <v>15859.5198</v>
      </c>
      <c r="I11" s="130">
        <f t="shared" si="1"/>
        <v>19348.614156</v>
      </c>
      <c r="J11" s="131"/>
    </row>
    <row r="12" spans="1:11" x14ac:dyDescent="0.25">
      <c r="A12" s="126" t="s">
        <v>52</v>
      </c>
      <c r="B12" s="80" t="s">
        <v>122</v>
      </c>
      <c r="C12" s="127">
        <v>4813</v>
      </c>
      <c r="D12" s="128" t="s">
        <v>51</v>
      </c>
      <c r="E12" s="80">
        <v>2.88</v>
      </c>
      <c r="F12" s="80" t="s">
        <v>11</v>
      </c>
      <c r="G12" s="129">
        <v>400</v>
      </c>
      <c r="H12" s="129">
        <f t="shared" si="0"/>
        <v>1152</v>
      </c>
      <c r="I12" s="130">
        <f t="shared" si="1"/>
        <v>1405.44</v>
      </c>
      <c r="J12" s="131"/>
    </row>
    <row r="13" spans="1:11" x14ac:dyDescent="0.25">
      <c r="A13" s="126" t="s">
        <v>119</v>
      </c>
      <c r="B13" s="80" t="s">
        <v>122</v>
      </c>
      <c r="C13" s="127">
        <v>90777</v>
      </c>
      <c r="D13" s="128" t="s">
        <v>145</v>
      </c>
      <c r="E13" s="80">
        <v>384</v>
      </c>
      <c r="F13" s="80" t="s">
        <v>120</v>
      </c>
      <c r="G13" s="129">
        <v>130.6</v>
      </c>
      <c r="H13" s="129">
        <f t="shared" si="0"/>
        <v>50150.399999999994</v>
      </c>
      <c r="I13" s="130">
        <f t="shared" si="1"/>
        <v>61183.48799999999</v>
      </c>
      <c r="J13" s="131"/>
    </row>
    <row r="14" spans="1:11" s="2" customFormat="1" x14ac:dyDescent="0.25">
      <c r="A14" s="132"/>
      <c r="B14" s="93"/>
      <c r="C14" s="80"/>
      <c r="D14" s="133" t="s">
        <v>12</v>
      </c>
      <c r="E14" s="80"/>
      <c r="F14" s="80"/>
      <c r="G14" s="129"/>
      <c r="H14" s="134">
        <f>SUM(H9:H13)</f>
        <v>100161.9198</v>
      </c>
      <c r="I14" s="134">
        <f>SUM(I9:I13)</f>
        <v>122197.54215599998</v>
      </c>
      <c r="J14" s="135">
        <f>I14/$I$228</f>
        <v>3.2365940452712814E-2</v>
      </c>
    </row>
    <row r="15" spans="1:11" s="2" customFormat="1" x14ac:dyDescent="0.25">
      <c r="A15" s="132"/>
      <c r="B15" s="93"/>
      <c r="C15" s="80"/>
      <c r="D15" s="133"/>
      <c r="E15" s="80"/>
      <c r="F15" s="80"/>
      <c r="G15" s="129"/>
      <c r="H15" s="134"/>
      <c r="I15" s="136"/>
      <c r="J15" s="135"/>
    </row>
    <row r="16" spans="1:11" s="2" customFormat="1" x14ac:dyDescent="0.25">
      <c r="A16" s="137" t="s">
        <v>146</v>
      </c>
      <c r="B16" s="94"/>
      <c r="C16" s="138"/>
      <c r="D16" s="139" t="s">
        <v>166</v>
      </c>
      <c r="E16" s="81"/>
      <c r="F16" s="138"/>
      <c r="G16" s="140"/>
      <c r="H16" s="141"/>
      <c r="I16" s="142"/>
      <c r="J16" s="143"/>
    </row>
    <row r="17" spans="1:10" s="2" customFormat="1" ht="63.75" x14ac:dyDescent="0.25">
      <c r="A17" s="126" t="s">
        <v>147</v>
      </c>
      <c r="B17" s="80" t="s">
        <v>0</v>
      </c>
      <c r="C17" s="127" t="s">
        <v>433</v>
      </c>
      <c r="D17" s="128" t="s">
        <v>565</v>
      </c>
      <c r="E17" s="80">
        <v>1</v>
      </c>
      <c r="F17" s="80" t="s">
        <v>29</v>
      </c>
      <c r="G17" s="129">
        <v>1781048.47</v>
      </c>
      <c r="H17" s="129">
        <f t="shared" ref="H17" si="2">E17*G17</f>
        <v>1781048.47</v>
      </c>
      <c r="I17" s="130">
        <f t="shared" ref="I17:I30" si="3">H17*1.22</f>
        <v>2172879.1333999997</v>
      </c>
      <c r="J17" s="131"/>
    </row>
    <row r="18" spans="1:10" s="2" customFormat="1" ht="25.5" x14ac:dyDescent="0.25">
      <c r="A18" s="126" t="s">
        <v>186</v>
      </c>
      <c r="B18" s="80" t="s">
        <v>123</v>
      </c>
      <c r="C18" s="127" t="s">
        <v>498</v>
      </c>
      <c r="D18" s="128" t="s">
        <v>454</v>
      </c>
      <c r="E18" s="80">
        <v>540</v>
      </c>
      <c r="F18" s="80" t="s">
        <v>13</v>
      </c>
      <c r="G18" s="129">
        <v>158.75</v>
      </c>
      <c r="H18" s="129">
        <f>E18*G18</f>
        <v>85725</v>
      </c>
      <c r="I18" s="130">
        <f t="shared" si="3"/>
        <v>104584.5</v>
      </c>
      <c r="J18" s="131"/>
    </row>
    <row r="19" spans="1:10" s="2" customFormat="1" x14ac:dyDescent="0.25">
      <c r="A19" s="126" t="s">
        <v>188</v>
      </c>
      <c r="B19" s="80" t="s">
        <v>123</v>
      </c>
      <c r="C19" s="127" t="s">
        <v>197</v>
      </c>
      <c r="D19" s="128" t="s">
        <v>167</v>
      </c>
      <c r="E19" s="80">
        <v>10</v>
      </c>
      <c r="F19" s="80" t="s">
        <v>14</v>
      </c>
      <c r="G19" s="129">
        <v>63.65</v>
      </c>
      <c r="H19" s="129">
        <f t="shared" ref="H19:H30" si="4">E19*G19</f>
        <v>636.5</v>
      </c>
      <c r="I19" s="130">
        <f t="shared" si="3"/>
        <v>776.53</v>
      </c>
      <c r="J19" s="131"/>
    </row>
    <row r="20" spans="1:10" s="2" customFormat="1" x14ac:dyDescent="0.25">
      <c r="A20" s="126" t="s">
        <v>189</v>
      </c>
      <c r="B20" s="80" t="s">
        <v>123</v>
      </c>
      <c r="C20" s="127" t="s">
        <v>198</v>
      </c>
      <c r="D20" s="128" t="s">
        <v>168</v>
      </c>
      <c r="E20" s="80">
        <v>54</v>
      </c>
      <c r="F20" s="80" t="s">
        <v>29</v>
      </c>
      <c r="G20" s="129">
        <v>21.11</v>
      </c>
      <c r="H20" s="129">
        <f t="shared" si="4"/>
        <v>1139.94</v>
      </c>
      <c r="I20" s="130">
        <f t="shared" si="3"/>
        <v>1390.7268000000001</v>
      </c>
      <c r="J20" s="131"/>
    </row>
    <row r="21" spans="1:10" s="2" customFormat="1" x14ac:dyDescent="0.25">
      <c r="A21" s="126" t="s">
        <v>190</v>
      </c>
      <c r="B21" s="80" t="s">
        <v>123</v>
      </c>
      <c r="C21" s="127" t="s">
        <v>200</v>
      </c>
      <c r="D21" s="128" t="s">
        <v>169</v>
      </c>
      <c r="E21" s="80">
        <v>26.29</v>
      </c>
      <c r="F21" s="80" t="s">
        <v>14</v>
      </c>
      <c r="G21" s="129">
        <v>825.64</v>
      </c>
      <c r="H21" s="129">
        <f t="shared" si="4"/>
        <v>21706.0756</v>
      </c>
      <c r="I21" s="130">
        <f t="shared" si="3"/>
        <v>26481.412231999999</v>
      </c>
      <c r="J21" s="131"/>
    </row>
    <row r="22" spans="1:10" s="2" customFormat="1" x14ac:dyDescent="0.25">
      <c r="A22" s="126" t="s">
        <v>191</v>
      </c>
      <c r="B22" s="80" t="s">
        <v>123</v>
      </c>
      <c r="C22" s="127" t="s">
        <v>201</v>
      </c>
      <c r="D22" s="128" t="s">
        <v>182</v>
      </c>
      <c r="E22" s="80">
        <v>332.59</v>
      </c>
      <c r="F22" s="80" t="s">
        <v>11</v>
      </c>
      <c r="G22" s="129">
        <v>102.23</v>
      </c>
      <c r="H22" s="129">
        <f t="shared" si="4"/>
        <v>34000.6757</v>
      </c>
      <c r="I22" s="130">
        <f t="shared" si="3"/>
        <v>41480.824353999997</v>
      </c>
      <c r="J22" s="131"/>
    </row>
    <row r="23" spans="1:10" s="2" customFormat="1" x14ac:dyDescent="0.25">
      <c r="A23" s="126" t="s">
        <v>192</v>
      </c>
      <c r="B23" s="80" t="s">
        <v>123</v>
      </c>
      <c r="C23" s="127" t="s">
        <v>199</v>
      </c>
      <c r="D23" s="128" t="s">
        <v>179</v>
      </c>
      <c r="E23" s="80">
        <v>1655.8</v>
      </c>
      <c r="F23" s="80" t="s">
        <v>181</v>
      </c>
      <c r="G23" s="129">
        <v>11.22</v>
      </c>
      <c r="H23" s="129">
        <f t="shared" si="4"/>
        <v>18578.076000000001</v>
      </c>
      <c r="I23" s="130">
        <f t="shared" si="3"/>
        <v>22665.25272</v>
      </c>
      <c r="J23" s="131"/>
    </row>
    <row r="24" spans="1:10" s="2" customFormat="1" x14ac:dyDescent="0.25">
      <c r="A24" s="126" t="s">
        <v>193</v>
      </c>
      <c r="B24" s="80" t="s">
        <v>123</v>
      </c>
      <c r="C24" s="127" t="s">
        <v>200</v>
      </c>
      <c r="D24" s="128" t="s">
        <v>180</v>
      </c>
      <c r="E24" s="80">
        <v>66.290000000000006</v>
      </c>
      <c r="F24" s="80" t="s">
        <v>14</v>
      </c>
      <c r="G24" s="129">
        <v>825.64</v>
      </c>
      <c r="H24" s="129">
        <f t="shared" si="4"/>
        <v>54731.675600000002</v>
      </c>
      <c r="I24" s="130">
        <f t="shared" si="3"/>
        <v>66772.644232000006</v>
      </c>
      <c r="J24" s="131"/>
    </row>
    <row r="25" spans="1:10" s="2" customFormat="1" x14ac:dyDescent="0.25">
      <c r="A25" s="126" t="s">
        <v>194</v>
      </c>
      <c r="B25" s="80" t="s">
        <v>123</v>
      </c>
      <c r="C25" s="127" t="s">
        <v>202</v>
      </c>
      <c r="D25" s="128" t="s">
        <v>455</v>
      </c>
      <c r="E25" s="80">
        <v>262.89999999999998</v>
      </c>
      <c r="F25" s="80" t="s">
        <v>13</v>
      </c>
      <c r="G25" s="129">
        <v>220.73</v>
      </c>
      <c r="H25" s="129">
        <f t="shared" si="4"/>
        <v>58029.916999999994</v>
      </c>
      <c r="I25" s="130">
        <f t="shared" si="3"/>
        <v>70796.498739999995</v>
      </c>
      <c r="J25" s="131"/>
    </row>
    <row r="26" spans="1:10" s="2" customFormat="1" x14ac:dyDescent="0.25">
      <c r="A26" s="126" t="s">
        <v>195</v>
      </c>
      <c r="B26" s="80" t="s">
        <v>123</v>
      </c>
      <c r="C26" s="127" t="s">
        <v>205</v>
      </c>
      <c r="D26" s="128" t="s">
        <v>183</v>
      </c>
      <c r="E26" s="80">
        <v>25.22</v>
      </c>
      <c r="F26" s="80" t="s">
        <v>11</v>
      </c>
      <c r="G26" s="129">
        <v>774.39</v>
      </c>
      <c r="H26" s="129">
        <f t="shared" si="4"/>
        <v>19530.1158</v>
      </c>
      <c r="I26" s="130">
        <f t="shared" si="3"/>
        <v>23826.741276000001</v>
      </c>
      <c r="J26" s="131"/>
    </row>
    <row r="27" spans="1:10" s="2" customFormat="1" x14ac:dyDescent="0.25">
      <c r="A27" s="126" t="s">
        <v>196</v>
      </c>
      <c r="B27" s="80" t="s">
        <v>123</v>
      </c>
      <c r="C27" s="127" t="s">
        <v>206</v>
      </c>
      <c r="D27" s="128" t="s">
        <v>184</v>
      </c>
      <c r="E27" s="80">
        <v>10.89</v>
      </c>
      <c r="F27" s="80" t="s">
        <v>13</v>
      </c>
      <c r="G27" s="129">
        <v>67.59</v>
      </c>
      <c r="H27" s="129">
        <f t="shared" ref="H27:H29" si="5">E27*G27</f>
        <v>736.05510000000004</v>
      </c>
      <c r="I27" s="130">
        <f t="shared" ref="I27:I29" si="6">H27*1.22</f>
        <v>897.98722199999997</v>
      </c>
      <c r="J27" s="131"/>
    </row>
    <row r="28" spans="1:10" s="2" customFormat="1" ht="25.5" x14ac:dyDescent="0.25">
      <c r="A28" s="126" t="s">
        <v>557</v>
      </c>
      <c r="B28" s="80" t="s">
        <v>553</v>
      </c>
      <c r="C28" s="127" t="s">
        <v>556</v>
      </c>
      <c r="D28" s="128" t="s">
        <v>558</v>
      </c>
      <c r="E28" s="80">
        <v>1</v>
      </c>
      <c r="F28" s="80" t="s">
        <v>29</v>
      </c>
      <c r="G28" s="129">
        <v>11671.33</v>
      </c>
      <c r="H28" s="129">
        <f t="shared" si="5"/>
        <v>11671.33</v>
      </c>
      <c r="I28" s="130">
        <f t="shared" si="6"/>
        <v>14239.0226</v>
      </c>
      <c r="J28" s="131"/>
    </row>
    <row r="29" spans="1:10" s="2" customFormat="1" ht="25.5" x14ac:dyDescent="0.25">
      <c r="A29" s="126" t="s">
        <v>562</v>
      </c>
      <c r="B29" s="80" t="s">
        <v>123</v>
      </c>
      <c r="C29" s="127" t="s">
        <v>559</v>
      </c>
      <c r="D29" s="208" t="s">
        <v>566</v>
      </c>
      <c r="E29" s="80">
        <v>79.760000000000005</v>
      </c>
      <c r="F29" s="80" t="s">
        <v>14</v>
      </c>
      <c r="G29" s="129">
        <v>51.13</v>
      </c>
      <c r="H29" s="129">
        <f t="shared" si="5"/>
        <v>4078.1288000000004</v>
      </c>
      <c r="I29" s="130">
        <f t="shared" si="6"/>
        <v>4975.3171360000006</v>
      </c>
      <c r="J29" s="131"/>
    </row>
    <row r="30" spans="1:10" s="2" customFormat="1" ht="25.5" x14ac:dyDescent="0.25">
      <c r="A30" s="126" t="s">
        <v>563</v>
      </c>
      <c r="B30" s="80" t="s">
        <v>553</v>
      </c>
      <c r="C30" s="127" t="s">
        <v>560</v>
      </c>
      <c r="D30" s="128" t="s">
        <v>561</v>
      </c>
      <c r="E30" s="80">
        <v>54</v>
      </c>
      <c r="F30" s="80" t="s">
        <v>29</v>
      </c>
      <c r="G30" s="129">
        <v>34.549999999999997</v>
      </c>
      <c r="H30" s="129">
        <f t="shared" si="4"/>
        <v>1865.6999999999998</v>
      </c>
      <c r="I30" s="130">
        <f t="shared" si="3"/>
        <v>2276.1539999999995</v>
      </c>
      <c r="J30" s="131"/>
    </row>
    <row r="31" spans="1:10" s="2" customFormat="1" x14ac:dyDescent="0.25">
      <c r="A31" s="132"/>
      <c r="B31" s="93"/>
      <c r="C31" s="80"/>
      <c r="D31" s="133" t="s">
        <v>207</v>
      </c>
      <c r="E31" s="80"/>
      <c r="F31" s="80"/>
      <c r="G31" s="129"/>
      <c r="H31" s="134">
        <f>SUM(H17:H30)</f>
        <v>2093477.6596000001</v>
      </c>
      <c r="I31" s="134">
        <f>SUM(I17:I30)</f>
        <v>2554042.7447119998</v>
      </c>
      <c r="J31" s="135">
        <f>I31/$I$228</f>
        <v>0.6764783802566271</v>
      </c>
    </row>
    <row r="32" spans="1:10" s="2" customFormat="1" x14ac:dyDescent="0.25">
      <c r="A32" s="126"/>
      <c r="B32" s="95"/>
      <c r="C32" s="127"/>
      <c r="D32" s="128"/>
      <c r="E32" s="80"/>
      <c r="F32" s="80"/>
      <c r="G32" s="129"/>
      <c r="H32" s="129"/>
      <c r="I32" s="130"/>
      <c r="J32" s="131"/>
    </row>
    <row r="33" spans="1:14" s="2" customFormat="1" x14ac:dyDescent="0.25">
      <c r="A33" s="137" t="s">
        <v>15</v>
      </c>
      <c r="B33" s="94"/>
      <c r="C33" s="138"/>
      <c r="D33" s="139" t="s">
        <v>144</v>
      </c>
      <c r="E33" s="81"/>
      <c r="F33" s="138"/>
      <c r="G33" s="140"/>
      <c r="H33" s="141"/>
      <c r="I33" s="142"/>
      <c r="J33" s="143"/>
    </row>
    <row r="34" spans="1:14" s="2" customFormat="1" x14ac:dyDescent="0.25">
      <c r="A34" s="132" t="s">
        <v>16</v>
      </c>
      <c r="B34" s="88" t="s">
        <v>122</v>
      </c>
      <c r="C34" s="88">
        <v>103318</v>
      </c>
      <c r="D34" s="128" t="s">
        <v>53</v>
      </c>
      <c r="E34" s="80">
        <v>267</v>
      </c>
      <c r="F34" s="80" t="s">
        <v>11</v>
      </c>
      <c r="G34" s="129">
        <v>117.81</v>
      </c>
      <c r="H34" s="129">
        <f t="shared" ref="H34:H36" si="7">E34*G34</f>
        <v>31455.27</v>
      </c>
      <c r="I34" s="130">
        <f t="shared" ref="I34:I37" si="8">H34*1.22</f>
        <v>38375.429400000001</v>
      </c>
      <c r="J34" s="131"/>
    </row>
    <row r="35" spans="1:14" s="2" customFormat="1" x14ac:dyDescent="0.25">
      <c r="A35" s="132" t="s">
        <v>208</v>
      </c>
      <c r="B35" s="80" t="s">
        <v>122</v>
      </c>
      <c r="C35" s="127">
        <v>102253</v>
      </c>
      <c r="D35" s="128" t="s">
        <v>19</v>
      </c>
      <c r="E35" s="80">
        <v>58.62</v>
      </c>
      <c r="F35" s="80" t="s">
        <v>11</v>
      </c>
      <c r="G35" s="129">
        <v>1031.29</v>
      </c>
      <c r="H35" s="129">
        <f t="shared" si="7"/>
        <v>60454.219799999992</v>
      </c>
      <c r="I35" s="130">
        <f t="shared" si="8"/>
        <v>73754.148155999981</v>
      </c>
      <c r="J35" s="131"/>
    </row>
    <row r="36" spans="1:14" s="2" customFormat="1" x14ac:dyDescent="0.25">
      <c r="A36" s="132" t="s">
        <v>187</v>
      </c>
      <c r="B36" s="88" t="s">
        <v>122</v>
      </c>
      <c r="C36" s="88">
        <v>102235</v>
      </c>
      <c r="D36" s="128" t="s">
        <v>432</v>
      </c>
      <c r="E36" s="80">
        <v>23</v>
      </c>
      <c r="F36" s="80" t="s">
        <v>11</v>
      </c>
      <c r="G36" s="129">
        <v>412.69</v>
      </c>
      <c r="H36" s="129">
        <f t="shared" si="7"/>
        <v>9491.8700000000008</v>
      </c>
      <c r="I36" s="130">
        <f t="shared" si="8"/>
        <v>11580.081400000001</v>
      </c>
      <c r="J36" s="131"/>
      <c r="K36" s="65"/>
    </row>
    <row r="37" spans="1:14" s="2" customFormat="1" ht="25.5" x14ac:dyDescent="0.25">
      <c r="A37" s="132" t="s">
        <v>457</v>
      </c>
      <c r="B37" s="88" t="s">
        <v>0</v>
      </c>
      <c r="C37" s="87" t="s">
        <v>433</v>
      </c>
      <c r="D37" s="128" t="s">
        <v>431</v>
      </c>
      <c r="E37" s="80">
        <v>56.3</v>
      </c>
      <c r="F37" s="80" t="s">
        <v>11</v>
      </c>
      <c r="G37" s="129">
        <v>1314.29</v>
      </c>
      <c r="H37" s="129">
        <v>77990</v>
      </c>
      <c r="I37" s="130">
        <f t="shared" si="8"/>
        <v>95147.8</v>
      </c>
      <c r="J37" s="131"/>
    </row>
    <row r="38" spans="1:14" s="2" customFormat="1" x14ac:dyDescent="0.25">
      <c r="A38" s="145"/>
      <c r="B38" s="96"/>
      <c r="C38" s="97"/>
      <c r="D38" s="133" t="s">
        <v>500</v>
      </c>
      <c r="E38" s="80"/>
      <c r="F38" s="97"/>
      <c r="G38" s="146"/>
      <c r="H38" s="147">
        <f>SUM(H34:H37)</f>
        <v>179391.35979999998</v>
      </c>
      <c r="I38" s="147">
        <f>SUM(I34:I37)</f>
        <v>218857.45895599999</v>
      </c>
      <c r="J38" s="135">
        <f>I38/$I$228</f>
        <v>5.7967839280752081E-2</v>
      </c>
    </row>
    <row r="39" spans="1:14" s="2" customFormat="1" x14ac:dyDescent="0.25">
      <c r="A39" s="145"/>
      <c r="B39" s="96"/>
      <c r="C39" s="97"/>
      <c r="D39" s="144"/>
      <c r="E39" s="80"/>
      <c r="F39" s="97"/>
      <c r="G39" s="146"/>
      <c r="H39" s="146"/>
      <c r="I39" s="148"/>
      <c r="J39" s="149"/>
      <c r="K39" s="73"/>
      <c r="L39" s="73"/>
      <c r="M39" s="73"/>
      <c r="N39" s="73"/>
    </row>
    <row r="40" spans="1:14" s="66" customFormat="1" x14ac:dyDescent="0.25">
      <c r="A40" s="137" t="s">
        <v>110</v>
      </c>
      <c r="B40" s="94"/>
      <c r="C40" s="138"/>
      <c r="D40" s="139" t="s">
        <v>93</v>
      </c>
      <c r="E40" s="81"/>
      <c r="F40" s="138"/>
      <c r="G40" s="140"/>
      <c r="H40" s="141"/>
      <c r="I40" s="142"/>
      <c r="J40" s="143"/>
    </row>
    <row r="41" spans="1:14" x14ac:dyDescent="0.25">
      <c r="A41" s="132" t="s">
        <v>17</v>
      </c>
      <c r="B41" s="80" t="s">
        <v>122</v>
      </c>
      <c r="C41" s="127" t="s">
        <v>127</v>
      </c>
      <c r="D41" s="128" t="s">
        <v>126</v>
      </c>
      <c r="E41" s="80">
        <v>534</v>
      </c>
      <c r="F41" s="80" t="s">
        <v>11</v>
      </c>
      <c r="G41" s="129">
        <v>5.98</v>
      </c>
      <c r="H41" s="129">
        <f t="shared" ref="H41:H46" si="9">E41*G41</f>
        <v>3193.32</v>
      </c>
      <c r="I41" s="130">
        <f t="shared" ref="I41:I46" si="10">H41*1.22</f>
        <v>3895.8504000000003</v>
      </c>
      <c r="J41" s="131"/>
    </row>
    <row r="42" spans="1:14" x14ac:dyDescent="0.25">
      <c r="A42" s="132" t="s">
        <v>55</v>
      </c>
      <c r="B42" s="80" t="s">
        <v>122</v>
      </c>
      <c r="C42" s="127" t="s">
        <v>128</v>
      </c>
      <c r="D42" s="128" t="s">
        <v>129</v>
      </c>
      <c r="E42" s="80">
        <v>534</v>
      </c>
      <c r="F42" s="80" t="s">
        <v>14</v>
      </c>
      <c r="G42" s="129">
        <v>31.63</v>
      </c>
      <c r="H42" s="129">
        <f t="shared" si="9"/>
        <v>16890.419999999998</v>
      </c>
      <c r="I42" s="130">
        <f t="shared" si="10"/>
        <v>20606.312399999999</v>
      </c>
      <c r="J42" s="131"/>
    </row>
    <row r="43" spans="1:14" x14ac:dyDescent="0.25">
      <c r="A43" s="132" t="s">
        <v>18</v>
      </c>
      <c r="B43" s="80" t="s">
        <v>122</v>
      </c>
      <c r="C43" s="127">
        <v>87275</v>
      </c>
      <c r="D43" s="128" t="s">
        <v>23</v>
      </c>
      <c r="E43" s="80">
        <v>370.92</v>
      </c>
      <c r="F43" s="80" t="s">
        <v>11</v>
      </c>
      <c r="G43" s="129">
        <v>75.709999999999994</v>
      </c>
      <c r="H43" s="129">
        <f t="shared" si="9"/>
        <v>28082.353199999998</v>
      </c>
      <c r="I43" s="130">
        <f t="shared" si="10"/>
        <v>34260.470903999994</v>
      </c>
      <c r="J43" s="131"/>
    </row>
    <row r="44" spans="1:14" s="2" customFormat="1" x14ac:dyDescent="0.25">
      <c r="A44" s="132" t="s">
        <v>430</v>
      </c>
      <c r="B44" s="80" t="s">
        <v>122</v>
      </c>
      <c r="C44" s="127">
        <v>98689</v>
      </c>
      <c r="D44" s="128" t="s">
        <v>94</v>
      </c>
      <c r="E44" s="80">
        <v>13</v>
      </c>
      <c r="F44" s="80" t="s">
        <v>13</v>
      </c>
      <c r="G44" s="129">
        <v>127.99</v>
      </c>
      <c r="H44" s="129">
        <f t="shared" si="9"/>
        <v>1663.87</v>
      </c>
      <c r="I44" s="130">
        <f t="shared" si="10"/>
        <v>2029.9213999999997</v>
      </c>
      <c r="J44" s="131"/>
    </row>
    <row r="45" spans="1:14" x14ac:dyDescent="0.25">
      <c r="A45" s="132" t="s">
        <v>458</v>
      </c>
      <c r="B45" s="80" t="s">
        <v>122</v>
      </c>
      <c r="C45" s="127">
        <v>101965</v>
      </c>
      <c r="D45" s="128" t="s">
        <v>109</v>
      </c>
      <c r="E45" s="80">
        <v>27.1</v>
      </c>
      <c r="F45" s="80" t="s">
        <v>13</v>
      </c>
      <c r="G45" s="129">
        <v>184.62</v>
      </c>
      <c r="H45" s="129">
        <f t="shared" si="9"/>
        <v>5003.2020000000002</v>
      </c>
      <c r="I45" s="130">
        <f t="shared" si="10"/>
        <v>6103.9064399999997</v>
      </c>
      <c r="J45" s="131"/>
      <c r="K45" s="1"/>
    </row>
    <row r="46" spans="1:14" s="2" customFormat="1" x14ac:dyDescent="0.25">
      <c r="A46" s="132" t="s">
        <v>459</v>
      </c>
      <c r="B46" s="80" t="s">
        <v>122</v>
      </c>
      <c r="C46" s="127" t="s">
        <v>496</v>
      </c>
      <c r="D46" s="128" t="s">
        <v>210</v>
      </c>
      <c r="E46" s="80">
        <v>216.07</v>
      </c>
      <c r="F46" s="80" t="s">
        <v>11</v>
      </c>
      <c r="G46" s="129">
        <v>69.17</v>
      </c>
      <c r="H46" s="129">
        <f t="shared" si="9"/>
        <v>14945.561900000001</v>
      </c>
      <c r="I46" s="130">
        <f t="shared" si="10"/>
        <v>18233.585518</v>
      </c>
      <c r="J46" s="131"/>
    </row>
    <row r="47" spans="1:14" x14ac:dyDescent="0.25">
      <c r="A47" s="145"/>
      <c r="B47" s="97"/>
      <c r="C47" s="97"/>
      <c r="D47" s="133" t="s">
        <v>60</v>
      </c>
      <c r="E47" s="80"/>
      <c r="F47" s="80"/>
      <c r="G47" s="146"/>
      <c r="H47" s="147">
        <f>SUM(H41:H46)</f>
        <v>69778.727099999989</v>
      </c>
      <c r="I47" s="147">
        <f>SUM(I41:I46)</f>
        <v>85130.047061999998</v>
      </c>
      <c r="J47" s="135">
        <f>I47/$I$228</f>
        <v>2.2548031534282736E-2</v>
      </c>
    </row>
    <row r="48" spans="1:14" x14ac:dyDescent="0.25">
      <c r="A48" s="145"/>
      <c r="B48" s="96"/>
      <c r="C48" s="97"/>
      <c r="D48" s="128"/>
      <c r="E48" s="80"/>
      <c r="F48" s="80"/>
      <c r="G48" s="146"/>
      <c r="H48" s="146"/>
      <c r="I48" s="148">
        <f t="shared" ref="I48:I49" si="11">H48*1.25</f>
        <v>0</v>
      </c>
      <c r="J48" s="149"/>
    </row>
    <row r="49" spans="1:11" x14ac:dyDescent="0.25">
      <c r="A49" s="137" t="s">
        <v>57</v>
      </c>
      <c r="B49" s="94"/>
      <c r="C49" s="138"/>
      <c r="D49" s="150" t="s">
        <v>56</v>
      </c>
      <c r="E49" s="81"/>
      <c r="F49" s="81"/>
      <c r="G49" s="140"/>
      <c r="H49" s="141"/>
      <c r="I49" s="142">
        <f t="shared" si="11"/>
        <v>0</v>
      </c>
      <c r="J49" s="143"/>
    </row>
    <row r="50" spans="1:11" x14ac:dyDescent="0.25">
      <c r="A50" s="132"/>
      <c r="B50" s="93"/>
      <c r="C50" s="80"/>
      <c r="D50" s="133" t="s">
        <v>59</v>
      </c>
      <c r="E50" s="80"/>
      <c r="F50" s="80"/>
      <c r="G50" s="129"/>
      <c r="H50" s="129"/>
      <c r="I50" s="130"/>
      <c r="J50" s="131"/>
    </row>
    <row r="51" spans="1:11" x14ac:dyDescent="0.25">
      <c r="A51" s="132" t="s">
        <v>20</v>
      </c>
      <c r="B51" s="80" t="s">
        <v>122</v>
      </c>
      <c r="C51" s="127" t="s">
        <v>151</v>
      </c>
      <c r="D51" s="128" t="s">
        <v>148</v>
      </c>
      <c r="E51" s="80">
        <v>15.78</v>
      </c>
      <c r="F51" s="80" t="s">
        <v>11</v>
      </c>
      <c r="G51" s="129">
        <v>741.99</v>
      </c>
      <c r="H51" s="129">
        <f t="shared" ref="H51:H60" si="12">E51*G51</f>
        <v>11708.602199999999</v>
      </c>
      <c r="I51" s="130">
        <f t="shared" ref="I51:I60" si="13">H51*1.22</f>
        <v>14284.494683999999</v>
      </c>
      <c r="J51" s="151"/>
    </row>
    <row r="52" spans="1:11" s="70" customFormat="1" x14ac:dyDescent="0.25">
      <c r="A52" s="132" t="s">
        <v>21</v>
      </c>
      <c r="B52" s="80" t="s">
        <v>122</v>
      </c>
      <c r="C52" s="127" t="s">
        <v>150</v>
      </c>
      <c r="D52" s="128" t="s">
        <v>149</v>
      </c>
      <c r="E52" s="80">
        <v>0.8</v>
      </c>
      <c r="F52" s="80" t="s">
        <v>11</v>
      </c>
      <c r="G52" s="129">
        <v>391.35</v>
      </c>
      <c r="H52" s="129">
        <f t="shared" si="12"/>
        <v>313.08000000000004</v>
      </c>
      <c r="I52" s="130">
        <f t="shared" si="13"/>
        <v>381.95760000000001</v>
      </c>
      <c r="J52" s="151"/>
    </row>
    <row r="53" spans="1:11" x14ac:dyDescent="0.25">
      <c r="A53" s="132"/>
      <c r="B53" s="80"/>
      <c r="C53" s="80"/>
      <c r="D53" s="133" t="s">
        <v>58</v>
      </c>
      <c r="E53" s="80"/>
      <c r="F53" s="80"/>
      <c r="G53" s="129"/>
      <c r="H53" s="129">
        <f t="shared" si="12"/>
        <v>0</v>
      </c>
      <c r="I53" s="130">
        <f t="shared" si="13"/>
        <v>0</v>
      </c>
      <c r="J53" s="151"/>
    </row>
    <row r="54" spans="1:11" x14ac:dyDescent="0.25">
      <c r="A54" s="132" t="s">
        <v>212</v>
      </c>
      <c r="B54" s="80" t="s">
        <v>122</v>
      </c>
      <c r="C54" s="127" t="s">
        <v>152</v>
      </c>
      <c r="D54" s="128" t="s">
        <v>162</v>
      </c>
      <c r="E54" s="80">
        <v>3.36</v>
      </c>
      <c r="F54" s="80" t="s">
        <v>11</v>
      </c>
      <c r="G54" s="129">
        <v>1279.0999999999999</v>
      </c>
      <c r="H54" s="129">
        <f t="shared" si="12"/>
        <v>4297.7759999999998</v>
      </c>
      <c r="I54" s="130">
        <f t="shared" si="13"/>
        <v>5243.2867200000001</v>
      </c>
      <c r="J54" s="151"/>
    </row>
    <row r="55" spans="1:11" s="2" customFormat="1" x14ac:dyDescent="0.25">
      <c r="A55" s="132" t="s">
        <v>213</v>
      </c>
      <c r="B55" s="80" t="s">
        <v>122</v>
      </c>
      <c r="C55" s="127" t="s">
        <v>153</v>
      </c>
      <c r="D55" s="128" t="s">
        <v>161</v>
      </c>
      <c r="E55" s="80">
        <v>5.04</v>
      </c>
      <c r="F55" s="80" t="s">
        <v>11</v>
      </c>
      <c r="G55" s="129">
        <v>764.13</v>
      </c>
      <c r="H55" s="129">
        <f t="shared" si="12"/>
        <v>3851.2152000000001</v>
      </c>
      <c r="I55" s="130">
        <f t="shared" si="13"/>
        <v>4698.4825440000004</v>
      </c>
      <c r="J55" s="151"/>
    </row>
    <row r="56" spans="1:11" s="2" customFormat="1" x14ac:dyDescent="0.25">
      <c r="A56" s="132" t="s">
        <v>214</v>
      </c>
      <c r="B56" s="80" t="s">
        <v>122</v>
      </c>
      <c r="C56" s="127" t="s">
        <v>154</v>
      </c>
      <c r="D56" s="128" t="s">
        <v>160</v>
      </c>
      <c r="E56" s="80">
        <v>34.57</v>
      </c>
      <c r="F56" s="80" t="s">
        <v>11</v>
      </c>
      <c r="G56" s="129">
        <v>781.9</v>
      </c>
      <c r="H56" s="129">
        <f t="shared" si="12"/>
        <v>27030.282999999999</v>
      </c>
      <c r="I56" s="130">
        <f t="shared" si="13"/>
        <v>32976.94526</v>
      </c>
      <c r="J56" s="151"/>
    </row>
    <row r="57" spans="1:11" s="2" customFormat="1" x14ac:dyDescent="0.25">
      <c r="A57" s="132" t="s">
        <v>215</v>
      </c>
      <c r="B57" s="80" t="s">
        <v>122</v>
      </c>
      <c r="C57" s="127" t="s">
        <v>154</v>
      </c>
      <c r="D57" s="128" t="s">
        <v>159</v>
      </c>
      <c r="E57" s="80">
        <v>4.83</v>
      </c>
      <c r="F57" s="80" t="s">
        <v>11</v>
      </c>
      <c r="G57" s="129">
        <v>781.9</v>
      </c>
      <c r="H57" s="129">
        <f t="shared" si="12"/>
        <v>3776.5769999999998</v>
      </c>
      <c r="I57" s="130">
        <f t="shared" si="13"/>
        <v>4607.4239399999997</v>
      </c>
      <c r="J57" s="151"/>
    </row>
    <row r="58" spans="1:11" s="2" customFormat="1" x14ac:dyDescent="0.25">
      <c r="A58" s="132" t="s">
        <v>460</v>
      </c>
      <c r="B58" s="80" t="s">
        <v>122</v>
      </c>
      <c r="C58" s="127" t="s">
        <v>155</v>
      </c>
      <c r="D58" s="128" t="s">
        <v>156</v>
      </c>
      <c r="E58" s="80">
        <v>17.5</v>
      </c>
      <c r="F58" s="80" t="s">
        <v>11</v>
      </c>
      <c r="G58" s="129">
        <v>777.43</v>
      </c>
      <c r="H58" s="129">
        <f t="shared" si="12"/>
        <v>13605.025</v>
      </c>
      <c r="I58" s="130">
        <f t="shared" si="13"/>
        <v>16598.130499999999</v>
      </c>
      <c r="J58" s="151"/>
    </row>
    <row r="59" spans="1:11" s="2" customFormat="1" x14ac:dyDescent="0.25">
      <c r="A59" s="132" t="s">
        <v>461</v>
      </c>
      <c r="B59" s="80" t="s">
        <v>122</v>
      </c>
      <c r="C59" s="127" t="s">
        <v>155</v>
      </c>
      <c r="D59" s="128" t="s">
        <v>157</v>
      </c>
      <c r="E59" s="80">
        <v>3.36</v>
      </c>
      <c r="F59" s="80" t="s">
        <v>11</v>
      </c>
      <c r="G59" s="129">
        <v>777.43</v>
      </c>
      <c r="H59" s="129">
        <f t="shared" si="12"/>
        <v>2612.1647999999996</v>
      </c>
      <c r="I59" s="130">
        <f t="shared" si="13"/>
        <v>3186.8410559999993</v>
      </c>
      <c r="J59" s="151"/>
      <c r="K59" s="65"/>
    </row>
    <row r="60" spans="1:11" s="2" customFormat="1" x14ac:dyDescent="0.25">
      <c r="A60" s="132" t="s">
        <v>462</v>
      </c>
      <c r="B60" s="80" t="s">
        <v>122</v>
      </c>
      <c r="C60" s="127">
        <v>91341</v>
      </c>
      <c r="D60" s="128" t="s">
        <v>158</v>
      </c>
      <c r="E60" s="80">
        <v>0.5</v>
      </c>
      <c r="F60" s="80" t="s">
        <v>11</v>
      </c>
      <c r="G60" s="129">
        <v>1015.77</v>
      </c>
      <c r="H60" s="129">
        <f t="shared" si="12"/>
        <v>507.88499999999999</v>
      </c>
      <c r="I60" s="130">
        <f t="shared" si="13"/>
        <v>619.61969999999997</v>
      </c>
      <c r="J60" s="151"/>
    </row>
    <row r="61" spans="1:11" s="2" customFormat="1" x14ac:dyDescent="0.25">
      <c r="A61" s="152"/>
      <c r="B61" s="98"/>
      <c r="C61" s="153"/>
      <c r="D61" s="133" t="s">
        <v>22</v>
      </c>
      <c r="E61" s="80"/>
      <c r="F61" s="153"/>
      <c r="G61" s="154"/>
      <c r="H61" s="134">
        <f>SUM(H50:H60)</f>
        <v>67702.608199999988</v>
      </c>
      <c r="I61" s="134">
        <f>SUM(I50:I60)</f>
        <v>82597.182004000002</v>
      </c>
      <c r="J61" s="135">
        <f>I61/$I$228</f>
        <v>2.1877162397346009E-2</v>
      </c>
    </row>
    <row r="62" spans="1:11" s="2" customFormat="1" x14ac:dyDescent="0.25">
      <c r="A62" s="152"/>
      <c r="B62" s="98"/>
      <c r="C62" s="153"/>
      <c r="D62" s="155"/>
      <c r="E62" s="80"/>
      <c r="F62" s="153"/>
      <c r="G62" s="154"/>
      <c r="H62" s="134"/>
      <c r="I62" s="130"/>
      <c r="J62" s="156"/>
    </row>
    <row r="63" spans="1:11" s="2" customFormat="1" x14ac:dyDescent="0.25">
      <c r="A63" s="132"/>
      <c r="B63" s="93"/>
      <c r="C63" s="80"/>
      <c r="D63" s="133"/>
      <c r="E63" s="80"/>
      <c r="F63" s="80"/>
      <c r="G63" s="129"/>
      <c r="H63" s="134"/>
      <c r="I63" s="130"/>
      <c r="J63" s="135"/>
    </row>
    <row r="64" spans="1:11" s="2" customFormat="1" x14ac:dyDescent="0.25">
      <c r="A64" s="157" t="s">
        <v>111</v>
      </c>
      <c r="B64" s="99"/>
      <c r="C64" s="81"/>
      <c r="D64" s="150" t="s">
        <v>24</v>
      </c>
      <c r="E64" s="81"/>
      <c r="F64" s="81"/>
      <c r="G64" s="158"/>
      <c r="H64" s="159"/>
      <c r="I64" s="160"/>
      <c r="J64" s="161"/>
    </row>
    <row r="65" spans="1:10" s="2" customFormat="1" x14ac:dyDescent="0.25">
      <c r="A65" s="132" t="s">
        <v>61</v>
      </c>
      <c r="B65" s="80" t="s">
        <v>122</v>
      </c>
      <c r="C65" s="127">
        <v>88415</v>
      </c>
      <c r="D65" s="128" t="s">
        <v>95</v>
      </c>
      <c r="E65" s="80">
        <v>1620</v>
      </c>
      <c r="F65" s="80" t="s">
        <v>11</v>
      </c>
      <c r="G65" s="129">
        <v>4.71</v>
      </c>
      <c r="H65" s="129">
        <f t="shared" ref="H65:H74" si="14">E65*G65</f>
        <v>7630.2</v>
      </c>
      <c r="I65" s="130">
        <f t="shared" ref="I65:I74" si="15">H65*1.22</f>
        <v>9308.8439999999991</v>
      </c>
      <c r="J65" s="131"/>
    </row>
    <row r="66" spans="1:10" s="2" customFormat="1" x14ac:dyDescent="0.25">
      <c r="A66" s="132" t="s">
        <v>501</v>
      </c>
      <c r="B66" s="80" t="s">
        <v>122</v>
      </c>
      <c r="C66" s="127">
        <v>88485</v>
      </c>
      <c r="D66" s="128" t="s">
        <v>572</v>
      </c>
      <c r="E66" s="80">
        <v>2061.65</v>
      </c>
      <c r="F66" s="80" t="s">
        <v>11</v>
      </c>
      <c r="G66" s="129">
        <v>4.37</v>
      </c>
      <c r="H66" s="129">
        <f t="shared" si="14"/>
        <v>9009.4105</v>
      </c>
      <c r="I66" s="130">
        <f t="shared" si="15"/>
        <v>10991.480809999999</v>
      </c>
      <c r="J66" s="131"/>
    </row>
    <row r="67" spans="1:10" s="71" customFormat="1" x14ac:dyDescent="0.25">
      <c r="A67" s="132" t="s">
        <v>502</v>
      </c>
      <c r="B67" s="80" t="s">
        <v>122</v>
      </c>
      <c r="C67" s="127">
        <v>88489</v>
      </c>
      <c r="D67" s="128" t="s">
        <v>165</v>
      </c>
      <c r="E67" s="80">
        <v>3681.65</v>
      </c>
      <c r="F67" s="80" t="s">
        <v>11</v>
      </c>
      <c r="G67" s="129">
        <v>13.7</v>
      </c>
      <c r="H67" s="129">
        <f t="shared" si="14"/>
        <v>50438.604999999996</v>
      </c>
      <c r="I67" s="130">
        <f t="shared" si="15"/>
        <v>61535.098099999996</v>
      </c>
      <c r="J67" s="131"/>
    </row>
    <row r="68" spans="1:10" x14ac:dyDescent="0.25">
      <c r="A68" s="132" t="s">
        <v>503</v>
      </c>
      <c r="B68" s="80" t="s">
        <v>122</v>
      </c>
      <c r="C68" s="127" t="s">
        <v>163</v>
      </c>
      <c r="D68" s="128" t="s">
        <v>164</v>
      </c>
      <c r="E68" s="80">
        <v>181.47</v>
      </c>
      <c r="F68" s="80" t="s">
        <v>11</v>
      </c>
      <c r="G68" s="129">
        <v>16.59</v>
      </c>
      <c r="H68" s="129">
        <f t="shared" si="14"/>
        <v>3010.5873000000001</v>
      </c>
      <c r="I68" s="130">
        <f t="shared" si="15"/>
        <v>3672.916506</v>
      </c>
      <c r="J68" s="131"/>
    </row>
    <row r="69" spans="1:10" x14ac:dyDescent="0.25">
      <c r="A69" s="132" t="s">
        <v>504</v>
      </c>
      <c r="B69" s="80" t="s">
        <v>122</v>
      </c>
      <c r="C69" s="127" t="s">
        <v>211</v>
      </c>
      <c r="D69" s="128" t="s">
        <v>96</v>
      </c>
      <c r="E69" s="80">
        <v>23.52</v>
      </c>
      <c r="F69" s="80" t="s">
        <v>11</v>
      </c>
      <c r="G69" s="129">
        <v>30.77</v>
      </c>
      <c r="H69" s="129">
        <f t="shared" si="14"/>
        <v>723.71039999999994</v>
      </c>
      <c r="I69" s="130">
        <f t="shared" si="15"/>
        <v>882.9266879999999</v>
      </c>
      <c r="J69" s="131"/>
    </row>
    <row r="70" spans="1:10" s="2" customFormat="1" x14ac:dyDescent="0.25">
      <c r="A70" s="132" t="s">
        <v>505</v>
      </c>
      <c r="B70" s="80" t="s">
        <v>122</v>
      </c>
      <c r="C70" s="127">
        <v>102193</v>
      </c>
      <c r="D70" s="128" t="s">
        <v>97</v>
      </c>
      <c r="E70" s="80">
        <v>23.52</v>
      </c>
      <c r="F70" s="80" t="s">
        <v>11</v>
      </c>
      <c r="G70" s="129">
        <v>2.5</v>
      </c>
      <c r="H70" s="129">
        <f t="shared" si="14"/>
        <v>58.8</v>
      </c>
      <c r="I70" s="130">
        <f t="shared" si="15"/>
        <v>71.73599999999999</v>
      </c>
      <c r="J70" s="131"/>
    </row>
    <row r="71" spans="1:10" s="70" customFormat="1" x14ac:dyDescent="0.25">
      <c r="A71" s="132" t="s">
        <v>506</v>
      </c>
      <c r="B71" s="80" t="s">
        <v>122</v>
      </c>
      <c r="C71" s="127" t="s">
        <v>130</v>
      </c>
      <c r="D71" s="128" t="s">
        <v>131</v>
      </c>
      <c r="E71" s="80">
        <v>23.52</v>
      </c>
      <c r="F71" s="80" t="s">
        <v>11</v>
      </c>
      <c r="G71" s="129">
        <v>30.15</v>
      </c>
      <c r="H71" s="129">
        <f t="shared" si="14"/>
        <v>709.12799999999993</v>
      </c>
      <c r="I71" s="130">
        <f t="shared" si="15"/>
        <v>865.1361599999999</v>
      </c>
      <c r="J71" s="131"/>
    </row>
    <row r="72" spans="1:10" x14ac:dyDescent="0.25">
      <c r="A72" s="132" t="s">
        <v>507</v>
      </c>
      <c r="B72" s="80" t="s">
        <v>122</v>
      </c>
      <c r="C72" s="127">
        <v>102218</v>
      </c>
      <c r="D72" s="128" t="s">
        <v>98</v>
      </c>
      <c r="E72" s="80">
        <v>35</v>
      </c>
      <c r="F72" s="80" t="s">
        <v>11</v>
      </c>
      <c r="G72" s="129">
        <v>19.91</v>
      </c>
      <c r="H72" s="129">
        <f t="shared" si="14"/>
        <v>696.85</v>
      </c>
      <c r="I72" s="130">
        <f t="shared" si="15"/>
        <v>850.15700000000004</v>
      </c>
      <c r="J72" s="131"/>
    </row>
    <row r="73" spans="1:10" ht="25.5" x14ac:dyDescent="0.25">
      <c r="A73" s="132" t="s">
        <v>508</v>
      </c>
      <c r="B73" s="80" t="s">
        <v>122</v>
      </c>
      <c r="C73" s="127" t="s">
        <v>435</v>
      </c>
      <c r="D73" s="128" t="s">
        <v>437</v>
      </c>
      <c r="E73" s="80">
        <v>1045.98</v>
      </c>
      <c r="F73" s="80" t="s">
        <v>13</v>
      </c>
      <c r="G73" s="129">
        <v>13.46</v>
      </c>
      <c r="H73" s="129">
        <f t="shared" si="14"/>
        <v>14078.890800000001</v>
      </c>
      <c r="I73" s="130">
        <f t="shared" si="15"/>
        <v>17176.246776</v>
      </c>
      <c r="J73" s="131"/>
    </row>
    <row r="74" spans="1:10" s="66" customFormat="1" ht="25.5" x14ac:dyDescent="0.25">
      <c r="A74" s="132" t="s">
        <v>509</v>
      </c>
      <c r="B74" s="80" t="s">
        <v>122</v>
      </c>
      <c r="C74" s="127" t="s">
        <v>435</v>
      </c>
      <c r="D74" s="128" t="s">
        <v>436</v>
      </c>
      <c r="E74" s="80">
        <v>520</v>
      </c>
      <c r="F74" s="80" t="s">
        <v>13</v>
      </c>
      <c r="G74" s="129">
        <v>13.46</v>
      </c>
      <c r="H74" s="129">
        <f t="shared" si="14"/>
        <v>6999.2000000000007</v>
      </c>
      <c r="I74" s="130">
        <f t="shared" si="15"/>
        <v>8539.0240000000013</v>
      </c>
      <c r="J74" s="131"/>
    </row>
    <row r="75" spans="1:10" s="66" customFormat="1" x14ac:dyDescent="0.25">
      <c r="A75" s="132"/>
      <c r="B75" s="93"/>
      <c r="C75" s="80"/>
      <c r="D75" s="133" t="s">
        <v>216</v>
      </c>
      <c r="E75" s="80"/>
      <c r="F75" s="80"/>
      <c r="G75" s="129"/>
      <c r="H75" s="134">
        <f>SUM(H65:H73)</f>
        <v>86356.182000000001</v>
      </c>
      <c r="I75" s="134">
        <f>SUM(I65:I74)</f>
        <v>113893.56604000001</v>
      </c>
      <c r="J75" s="135">
        <f>I75/$I$228</f>
        <v>3.0166501808127865E-2</v>
      </c>
    </row>
    <row r="76" spans="1:10" s="66" customFormat="1" x14ac:dyDescent="0.25">
      <c r="A76" s="132"/>
      <c r="B76" s="93"/>
      <c r="C76" s="80"/>
      <c r="D76" s="128"/>
      <c r="E76" s="80"/>
      <c r="F76" s="80"/>
      <c r="G76" s="129"/>
      <c r="H76" s="129"/>
      <c r="I76" s="130">
        <f t="shared" ref="I76:I77" si="16">H76*1.25</f>
        <v>0</v>
      </c>
      <c r="J76" s="131"/>
    </row>
    <row r="77" spans="1:10" s="66" customFormat="1" x14ac:dyDescent="0.25">
      <c r="A77" s="157" t="s">
        <v>62</v>
      </c>
      <c r="B77" s="99"/>
      <c r="C77" s="81"/>
      <c r="D77" s="150" t="s">
        <v>64</v>
      </c>
      <c r="E77" s="81"/>
      <c r="F77" s="81"/>
      <c r="G77" s="158"/>
      <c r="H77" s="159"/>
      <c r="I77" s="160">
        <f t="shared" si="16"/>
        <v>0</v>
      </c>
      <c r="J77" s="161"/>
    </row>
    <row r="78" spans="1:10" s="66" customFormat="1" x14ac:dyDescent="0.25">
      <c r="A78" s="132" t="s">
        <v>63</v>
      </c>
      <c r="B78" s="80" t="s">
        <v>122</v>
      </c>
      <c r="C78" s="127">
        <v>87690</v>
      </c>
      <c r="D78" s="128" t="s">
        <v>54</v>
      </c>
      <c r="E78" s="80">
        <v>1385.12</v>
      </c>
      <c r="F78" s="80" t="s">
        <v>11</v>
      </c>
      <c r="G78" s="129">
        <v>61.25</v>
      </c>
      <c r="H78" s="129">
        <f t="shared" ref="H78:H87" si="17">E78*G78</f>
        <v>84838.599999999991</v>
      </c>
      <c r="I78" s="130">
        <f t="shared" ref="I78:I87" si="18">H78*1.22</f>
        <v>103503.09199999999</v>
      </c>
      <c r="J78" s="131"/>
    </row>
    <row r="79" spans="1:10" s="66" customFormat="1" x14ac:dyDescent="0.25">
      <c r="A79" s="132" t="s">
        <v>463</v>
      </c>
      <c r="B79" s="88" t="s">
        <v>122</v>
      </c>
      <c r="C79" s="127" t="s">
        <v>132</v>
      </c>
      <c r="D79" s="128" t="s">
        <v>219</v>
      </c>
      <c r="E79" s="80">
        <v>1339.71</v>
      </c>
      <c r="F79" s="80" t="s">
        <v>11</v>
      </c>
      <c r="G79" s="129">
        <v>64.63</v>
      </c>
      <c r="H79" s="129">
        <f t="shared" si="17"/>
        <v>86585.457299999995</v>
      </c>
      <c r="I79" s="130">
        <f t="shared" si="18"/>
        <v>105634.25790599998</v>
      </c>
      <c r="J79" s="131"/>
    </row>
    <row r="80" spans="1:10" s="66" customFormat="1" x14ac:dyDescent="0.25">
      <c r="A80" s="132" t="s">
        <v>464</v>
      </c>
      <c r="B80" s="80" t="s">
        <v>122</v>
      </c>
      <c r="C80" s="127">
        <v>87263</v>
      </c>
      <c r="D80" s="128" t="s">
        <v>66</v>
      </c>
      <c r="E80" s="80">
        <v>161.02000000000001</v>
      </c>
      <c r="F80" s="80" t="s">
        <v>11</v>
      </c>
      <c r="G80" s="129">
        <v>106.1</v>
      </c>
      <c r="H80" s="129">
        <f t="shared" si="17"/>
        <v>17084.222000000002</v>
      </c>
      <c r="I80" s="130">
        <f t="shared" si="18"/>
        <v>20842.750840000001</v>
      </c>
      <c r="J80" s="131"/>
    </row>
    <row r="81" spans="1:11" s="2" customFormat="1" x14ac:dyDescent="0.25">
      <c r="A81" s="132" t="s">
        <v>465</v>
      </c>
      <c r="B81" s="80" t="s">
        <v>122</v>
      </c>
      <c r="C81" s="127">
        <v>88650</v>
      </c>
      <c r="D81" s="128" t="s">
        <v>573</v>
      </c>
      <c r="E81" s="80">
        <v>75.28</v>
      </c>
      <c r="F81" s="80" t="s">
        <v>13</v>
      </c>
      <c r="G81" s="129">
        <v>11.42</v>
      </c>
      <c r="H81" s="129">
        <f t="shared" si="17"/>
        <v>859.69759999999997</v>
      </c>
      <c r="I81" s="130">
        <f t="shared" si="18"/>
        <v>1048.8310719999999</v>
      </c>
      <c r="J81" s="131"/>
      <c r="K81" s="65"/>
    </row>
    <row r="82" spans="1:11" x14ac:dyDescent="0.25">
      <c r="A82" s="132" t="s">
        <v>466</v>
      </c>
      <c r="B82" s="80" t="s">
        <v>122</v>
      </c>
      <c r="C82" s="127">
        <v>92398</v>
      </c>
      <c r="D82" s="128" t="s">
        <v>65</v>
      </c>
      <c r="E82" s="80">
        <v>103</v>
      </c>
      <c r="F82" s="80" t="s">
        <v>11</v>
      </c>
      <c r="G82" s="129">
        <v>84.61</v>
      </c>
      <c r="H82" s="129">
        <f t="shared" si="17"/>
        <v>8714.83</v>
      </c>
      <c r="I82" s="130">
        <f t="shared" si="18"/>
        <v>10632.0926</v>
      </c>
      <c r="J82" s="131"/>
    </row>
    <row r="83" spans="1:11" s="2" customFormat="1" x14ac:dyDescent="0.25">
      <c r="A83" s="132" t="s">
        <v>467</v>
      </c>
      <c r="B83" s="80" t="s">
        <v>122</v>
      </c>
      <c r="C83" s="127" t="s">
        <v>221</v>
      </c>
      <c r="D83" s="128" t="s">
        <v>106</v>
      </c>
      <c r="E83" s="80">
        <v>14</v>
      </c>
      <c r="F83" s="80" t="s">
        <v>13</v>
      </c>
      <c r="G83" s="129">
        <v>150.24</v>
      </c>
      <c r="H83" s="129">
        <f t="shared" si="17"/>
        <v>2103.36</v>
      </c>
      <c r="I83" s="130">
        <f t="shared" si="18"/>
        <v>2566.0992000000001</v>
      </c>
      <c r="J83" s="131"/>
    </row>
    <row r="84" spans="1:11" x14ac:dyDescent="0.25">
      <c r="A84" s="132" t="s">
        <v>468</v>
      </c>
      <c r="B84" s="95" t="s">
        <v>122</v>
      </c>
      <c r="C84" s="127" t="s">
        <v>218</v>
      </c>
      <c r="D84" s="128" t="s">
        <v>439</v>
      </c>
      <c r="E84" s="80">
        <v>1193.32</v>
      </c>
      <c r="F84" s="80" t="s">
        <v>11</v>
      </c>
      <c r="G84" s="129">
        <v>33.76</v>
      </c>
      <c r="H84" s="129">
        <f t="shared" si="17"/>
        <v>40286.483199999995</v>
      </c>
      <c r="I84" s="130">
        <f t="shared" si="18"/>
        <v>49149.509503999994</v>
      </c>
      <c r="J84" s="131"/>
    </row>
    <row r="85" spans="1:11" x14ac:dyDescent="0.25">
      <c r="A85" s="132" t="s">
        <v>469</v>
      </c>
      <c r="B85" s="95" t="s">
        <v>122</v>
      </c>
      <c r="C85" s="127" t="s">
        <v>135</v>
      </c>
      <c r="D85" s="128" t="s">
        <v>220</v>
      </c>
      <c r="E85" s="80">
        <v>5</v>
      </c>
      <c r="F85" s="80" t="s">
        <v>13</v>
      </c>
      <c r="G85" s="129">
        <v>155.58000000000001</v>
      </c>
      <c r="H85" s="129">
        <f t="shared" si="17"/>
        <v>777.90000000000009</v>
      </c>
      <c r="I85" s="130">
        <f t="shared" si="18"/>
        <v>949.03800000000012</v>
      </c>
      <c r="J85" s="131"/>
    </row>
    <row r="86" spans="1:11" ht="25.5" x14ac:dyDescent="0.25">
      <c r="A86" s="132" t="s">
        <v>470</v>
      </c>
      <c r="B86" s="95" t="s">
        <v>122</v>
      </c>
      <c r="C86" s="206" t="s">
        <v>495</v>
      </c>
      <c r="D86" s="128" t="s">
        <v>456</v>
      </c>
      <c r="E86" s="80">
        <v>3607.74</v>
      </c>
      <c r="F86" s="80" t="s">
        <v>181</v>
      </c>
      <c r="G86" s="129">
        <v>12.66</v>
      </c>
      <c r="H86" s="129">
        <f t="shared" si="17"/>
        <v>45673.988399999995</v>
      </c>
      <c r="I86" s="130">
        <f t="shared" si="18"/>
        <v>55722.265847999995</v>
      </c>
      <c r="J86" s="131"/>
    </row>
    <row r="87" spans="1:11" ht="14.25" customHeight="1" x14ac:dyDescent="0.25">
      <c r="A87" s="132" t="s">
        <v>471</v>
      </c>
      <c r="B87" s="95" t="s">
        <v>122</v>
      </c>
      <c r="C87" s="206" t="s">
        <v>494</v>
      </c>
      <c r="D87" s="209" t="s">
        <v>569</v>
      </c>
      <c r="E87" s="80">
        <v>272.61</v>
      </c>
      <c r="F87" s="80" t="s">
        <v>11</v>
      </c>
      <c r="G87" s="129">
        <v>18.28</v>
      </c>
      <c r="H87" s="129">
        <f t="shared" si="17"/>
        <v>4983.3108000000002</v>
      </c>
      <c r="I87" s="130">
        <f t="shared" si="18"/>
        <v>6079.6391759999997</v>
      </c>
      <c r="J87" s="131"/>
    </row>
    <row r="88" spans="1:11" x14ac:dyDescent="0.25">
      <c r="A88" s="132"/>
      <c r="B88" s="93"/>
      <c r="C88" s="80"/>
      <c r="D88" s="133" t="s">
        <v>510</v>
      </c>
      <c r="E88" s="80"/>
      <c r="F88" s="80"/>
      <c r="G88" s="129"/>
      <c r="H88" s="134">
        <f>SUM(H78:H85)</f>
        <v>241250.55009999996</v>
      </c>
      <c r="I88" s="134">
        <f>SUM(I78:I87)</f>
        <v>356127.57614600001</v>
      </c>
      <c r="J88" s="135">
        <f>I88/$I$228</f>
        <v>9.4325988229743057E-2</v>
      </c>
    </row>
    <row r="89" spans="1:11" s="72" customFormat="1" x14ac:dyDescent="0.25">
      <c r="A89" s="132"/>
      <c r="B89" s="93"/>
      <c r="C89" s="80"/>
      <c r="D89" s="133"/>
      <c r="E89" s="80"/>
      <c r="F89" s="80"/>
      <c r="G89" s="129"/>
      <c r="H89" s="134"/>
      <c r="I89" s="136"/>
      <c r="J89" s="135"/>
    </row>
    <row r="90" spans="1:11" s="72" customFormat="1" ht="14.25" customHeight="1" x14ac:dyDescent="0.25">
      <c r="A90" s="157" t="s">
        <v>112</v>
      </c>
      <c r="B90" s="99"/>
      <c r="C90" s="81"/>
      <c r="D90" s="150" t="s">
        <v>107</v>
      </c>
      <c r="E90" s="81"/>
      <c r="F90" s="81"/>
      <c r="G90" s="158"/>
      <c r="H90" s="159"/>
      <c r="I90" s="160"/>
      <c r="J90" s="162"/>
    </row>
    <row r="91" spans="1:11" s="72" customFormat="1" ht="25.5" x14ac:dyDescent="0.25">
      <c r="A91" s="132" t="s">
        <v>99</v>
      </c>
      <c r="B91" s="80" t="s">
        <v>0</v>
      </c>
      <c r="C91" s="127" t="s">
        <v>433</v>
      </c>
      <c r="D91" s="163" t="s">
        <v>453</v>
      </c>
      <c r="E91" s="80">
        <v>1</v>
      </c>
      <c r="F91" s="80" t="s">
        <v>29</v>
      </c>
      <c r="G91" s="129">
        <v>2500</v>
      </c>
      <c r="H91" s="129">
        <f t="shared" ref="H91:H120" si="19">E91*G91</f>
        <v>2500</v>
      </c>
      <c r="I91" s="130">
        <f t="shared" ref="I91:I120" si="20">H91*1.22</f>
        <v>3050</v>
      </c>
      <c r="J91" s="131"/>
    </row>
    <row r="92" spans="1:11" x14ac:dyDescent="0.25">
      <c r="A92" s="132" t="s">
        <v>100</v>
      </c>
      <c r="B92" s="80" t="s">
        <v>122</v>
      </c>
      <c r="C92" s="127" t="s">
        <v>125</v>
      </c>
      <c r="D92" s="163" t="s">
        <v>373</v>
      </c>
      <c r="E92" s="80">
        <v>70</v>
      </c>
      <c r="F92" s="80" t="s">
        <v>29</v>
      </c>
      <c r="G92" s="129">
        <v>9.9</v>
      </c>
      <c r="H92" s="129">
        <f t="shared" si="19"/>
        <v>693</v>
      </c>
      <c r="I92" s="130">
        <f t="shared" si="20"/>
        <v>845.46</v>
      </c>
      <c r="J92" s="131"/>
    </row>
    <row r="93" spans="1:11" x14ac:dyDescent="0.25">
      <c r="A93" s="132" t="s">
        <v>101</v>
      </c>
      <c r="B93" s="80" t="s">
        <v>122</v>
      </c>
      <c r="C93" s="127" t="s">
        <v>124</v>
      </c>
      <c r="D93" s="163" t="s">
        <v>374</v>
      </c>
      <c r="E93" s="80">
        <v>3</v>
      </c>
      <c r="F93" s="80" t="s">
        <v>29</v>
      </c>
      <c r="G93" s="129">
        <v>7.6</v>
      </c>
      <c r="H93" s="129">
        <f t="shared" si="19"/>
        <v>22.799999999999997</v>
      </c>
      <c r="I93" s="130">
        <f t="shared" si="20"/>
        <v>27.815999999999995</v>
      </c>
      <c r="J93" s="131"/>
    </row>
    <row r="94" spans="1:11" x14ac:dyDescent="0.25">
      <c r="A94" s="132" t="s">
        <v>102</v>
      </c>
      <c r="B94" s="80" t="s">
        <v>122</v>
      </c>
      <c r="C94" s="127" t="s">
        <v>125</v>
      </c>
      <c r="D94" s="163" t="s">
        <v>375</v>
      </c>
      <c r="E94" s="80">
        <v>3</v>
      </c>
      <c r="F94" s="80" t="s">
        <v>29</v>
      </c>
      <c r="G94" s="129">
        <v>9.9</v>
      </c>
      <c r="H94" s="129">
        <f t="shared" si="19"/>
        <v>29.700000000000003</v>
      </c>
      <c r="I94" s="130">
        <f t="shared" si="20"/>
        <v>36.234000000000002</v>
      </c>
      <c r="J94" s="131"/>
    </row>
    <row r="95" spans="1:11" x14ac:dyDescent="0.25">
      <c r="A95" s="132" t="s">
        <v>103</v>
      </c>
      <c r="B95" s="80" t="s">
        <v>122</v>
      </c>
      <c r="C95" s="127" t="s">
        <v>124</v>
      </c>
      <c r="D95" s="163" t="s">
        <v>376</v>
      </c>
      <c r="E95" s="80">
        <v>5</v>
      </c>
      <c r="F95" s="80" t="s">
        <v>29</v>
      </c>
      <c r="G95" s="129">
        <v>7.6</v>
      </c>
      <c r="H95" s="129">
        <f t="shared" si="19"/>
        <v>38</v>
      </c>
      <c r="I95" s="130">
        <f t="shared" si="20"/>
        <v>46.36</v>
      </c>
      <c r="J95" s="131"/>
    </row>
    <row r="96" spans="1:11" x14ac:dyDescent="0.25">
      <c r="A96" s="132" t="s">
        <v>104</v>
      </c>
      <c r="B96" s="80" t="s">
        <v>122</v>
      </c>
      <c r="C96" s="127" t="s">
        <v>411</v>
      </c>
      <c r="D96" s="163" t="s">
        <v>377</v>
      </c>
      <c r="E96" s="80">
        <v>2</v>
      </c>
      <c r="F96" s="80" t="s">
        <v>29</v>
      </c>
      <c r="G96" s="129">
        <v>15.6</v>
      </c>
      <c r="H96" s="129">
        <f t="shared" si="19"/>
        <v>31.2</v>
      </c>
      <c r="I96" s="130">
        <f t="shared" si="20"/>
        <v>38.064</v>
      </c>
      <c r="J96" s="131"/>
    </row>
    <row r="97" spans="1:10" x14ac:dyDescent="0.25">
      <c r="A97" s="132" t="s">
        <v>105</v>
      </c>
      <c r="B97" s="80" t="s">
        <v>122</v>
      </c>
      <c r="C97" s="127" t="s">
        <v>408</v>
      </c>
      <c r="D97" s="163" t="s">
        <v>378</v>
      </c>
      <c r="E97" s="80">
        <v>28</v>
      </c>
      <c r="F97" s="80" t="s">
        <v>29</v>
      </c>
      <c r="G97" s="129">
        <v>326.88</v>
      </c>
      <c r="H97" s="129">
        <f t="shared" si="19"/>
        <v>9152.64</v>
      </c>
      <c r="I97" s="130">
        <f t="shared" si="20"/>
        <v>11166.220799999999</v>
      </c>
      <c r="J97" s="131"/>
    </row>
    <row r="98" spans="1:10" x14ac:dyDescent="0.25">
      <c r="A98" s="132" t="s">
        <v>217</v>
      </c>
      <c r="B98" s="80" t="s">
        <v>122</v>
      </c>
      <c r="C98" s="127" t="s">
        <v>405</v>
      </c>
      <c r="D98" s="163" t="s">
        <v>379</v>
      </c>
      <c r="E98" s="80">
        <v>36</v>
      </c>
      <c r="F98" s="80" t="s">
        <v>29</v>
      </c>
      <c r="G98" s="129">
        <v>30.21</v>
      </c>
      <c r="H98" s="129">
        <f t="shared" si="19"/>
        <v>1087.56</v>
      </c>
      <c r="I98" s="130">
        <f t="shared" si="20"/>
        <v>1326.8231999999998</v>
      </c>
      <c r="J98" s="131"/>
    </row>
    <row r="99" spans="1:10" x14ac:dyDescent="0.25">
      <c r="A99" s="132" t="s">
        <v>434</v>
      </c>
      <c r="B99" s="80" t="s">
        <v>122</v>
      </c>
      <c r="C99" s="127" t="s">
        <v>410</v>
      </c>
      <c r="D99" s="163" t="s">
        <v>380</v>
      </c>
      <c r="E99" s="80">
        <v>490</v>
      </c>
      <c r="F99" s="80" t="s">
        <v>13</v>
      </c>
      <c r="G99" s="129">
        <v>49.35</v>
      </c>
      <c r="H99" s="129">
        <f t="shared" si="19"/>
        <v>24181.5</v>
      </c>
      <c r="I99" s="130">
        <f t="shared" si="20"/>
        <v>29501.43</v>
      </c>
      <c r="J99" s="131"/>
    </row>
    <row r="100" spans="1:10" x14ac:dyDescent="0.25">
      <c r="A100" s="132" t="s">
        <v>438</v>
      </c>
      <c r="B100" s="80" t="s">
        <v>122</v>
      </c>
      <c r="C100" s="127" t="s">
        <v>409</v>
      </c>
      <c r="D100" s="163" t="s">
        <v>381</v>
      </c>
      <c r="E100" s="80">
        <v>78</v>
      </c>
      <c r="F100" s="80" t="s">
        <v>13</v>
      </c>
      <c r="G100" s="129">
        <v>13.84</v>
      </c>
      <c r="H100" s="129">
        <f t="shared" si="19"/>
        <v>1079.52</v>
      </c>
      <c r="I100" s="130">
        <f t="shared" si="20"/>
        <v>1317.0144</v>
      </c>
      <c r="J100" s="131"/>
    </row>
    <row r="101" spans="1:10" x14ac:dyDescent="0.25">
      <c r="A101" s="132" t="s">
        <v>511</v>
      </c>
      <c r="B101" s="80" t="s">
        <v>122</v>
      </c>
      <c r="C101" s="127" t="s">
        <v>404</v>
      </c>
      <c r="D101" s="163" t="s">
        <v>382</v>
      </c>
      <c r="E101" s="80">
        <v>3000</v>
      </c>
      <c r="F101" s="80" t="s">
        <v>13</v>
      </c>
      <c r="G101" s="129">
        <v>2.4500000000000002</v>
      </c>
      <c r="H101" s="129">
        <f t="shared" si="19"/>
        <v>7350.0000000000009</v>
      </c>
      <c r="I101" s="130">
        <f t="shared" si="20"/>
        <v>8967.0000000000018</v>
      </c>
      <c r="J101" s="131"/>
    </row>
    <row r="102" spans="1:10" x14ac:dyDescent="0.25">
      <c r="A102" s="132" t="s">
        <v>512</v>
      </c>
      <c r="B102" s="80" t="s">
        <v>122</v>
      </c>
      <c r="C102" s="127" t="s">
        <v>400</v>
      </c>
      <c r="D102" s="163" t="s">
        <v>383</v>
      </c>
      <c r="E102" s="80">
        <v>30</v>
      </c>
      <c r="F102" s="80" t="s">
        <v>13</v>
      </c>
      <c r="G102" s="129">
        <v>4.07</v>
      </c>
      <c r="H102" s="129">
        <f t="shared" si="19"/>
        <v>122.10000000000001</v>
      </c>
      <c r="I102" s="130">
        <f t="shared" si="20"/>
        <v>148.96200000000002</v>
      </c>
      <c r="J102" s="131"/>
    </row>
    <row r="103" spans="1:10" x14ac:dyDescent="0.25">
      <c r="A103" s="132" t="s">
        <v>513</v>
      </c>
      <c r="B103" s="80" t="s">
        <v>122</v>
      </c>
      <c r="C103" s="127" t="s">
        <v>401</v>
      </c>
      <c r="D103" s="163" t="s">
        <v>384</v>
      </c>
      <c r="E103" s="80">
        <v>480</v>
      </c>
      <c r="F103" s="80" t="s">
        <v>13</v>
      </c>
      <c r="G103" s="129">
        <v>5.85</v>
      </c>
      <c r="H103" s="129">
        <f t="shared" si="19"/>
        <v>2808</v>
      </c>
      <c r="I103" s="130">
        <f t="shared" si="20"/>
        <v>3425.7599999999998</v>
      </c>
      <c r="J103" s="131"/>
    </row>
    <row r="104" spans="1:10" x14ac:dyDescent="0.25">
      <c r="A104" s="132" t="s">
        <v>514</v>
      </c>
      <c r="B104" s="80" t="s">
        <v>122</v>
      </c>
      <c r="C104" s="127" t="s">
        <v>402</v>
      </c>
      <c r="D104" s="163" t="s">
        <v>385</v>
      </c>
      <c r="E104" s="80">
        <v>280</v>
      </c>
      <c r="F104" s="80" t="s">
        <v>13</v>
      </c>
      <c r="G104" s="129">
        <v>11.18</v>
      </c>
      <c r="H104" s="129">
        <f t="shared" si="19"/>
        <v>3130.4</v>
      </c>
      <c r="I104" s="130">
        <f t="shared" si="20"/>
        <v>3819.0880000000002</v>
      </c>
      <c r="J104" s="131"/>
    </row>
    <row r="105" spans="1:10" x14ac:dyDescent="0.25">
      <c r="A105" s="132" t="s">
        <v>515</v>
      </c>
      <c r="B105" s="80" t="s">
        <v>122</v>
      </c>
      <c r="C105" s="127" t="s">
        <v>403</v>
      </c>
      <c r="D105" s="163" t="s">
        <v>386</v>
      </c>
      <c r="E105" s="80">
        <v>60</v>
      </c>
      <c r="F105" s="80" t="s">
        <v>13</v>
      </c>
      <c r="G105" s="129">
        <v>15.98</v>
      </c>
      <c r="H105" s="129">
        <f t="shared" si="19"/>
        <v>958.80000000000007</v>
      </c>
      <c r="I105" s="130">
        <f t="shared" si="20"/>
        <v>1169.7360000000001</v>
      </c>
      <c r="J105" s="131"/>
    </row>
    <row r="106" spans="1:10" x14ac:dyDescent="0.25">
      <c r="A106" s="132" t="s">
        <v>516</v>
      </c>
      <c r="B106" s="80" t="s">
        <v>122</v>
      </c>
      <c r="C106" s="127" t="s">
        <v>412</v>
      </c>
      <c r="D106" s="163" t="s">
        <v>387</v>
      </c>
      <c r="E106" s="80">
        <v>130</v>
      </c>
      <c r="F106" s="80" t="s">
        <v>13</v>
      </c>
      <c r="G106" s="129">
        <v>2.42</v>
      </c>
      <c r="H106" s="129">
        <f t="shared" si="19"/>
        <v>314.59999999999997</v>
      </c>
      <c r="I106" s="130">
        <f t="shared" si="20"/>
        <v>383.81199999999995</v>
      </c>
      <c r="J106" s="131"/>
    </row>
    <row r="107" spans="1:10" x14ac:dyDescent="0.25">
      <c r="A107" s="132" t="s">
        <v>517</v>
      </c>
      <c r="B107" s="80" t="s">
        <v>122</v>
      </c>
      <c r="C107" s="127" t="s">
        <v>413</v>
      </c>
      <c r="D107" s="163" t="s">
        <v>388</v>
      </c>
      <c r="E107" s="80">
        <v>2</v>
      </c>
      <c r="F107" s="80" t="s">
        <v>29</v>
      </c>
      <c r="G107" s="129">
        <v>11.99</v>
      </c>
      <c r="H107" s="129">
        <f t="shared" si="19"/>
        <v>23.98</v>
      </c>
      <c r="I107" s="130">
        <f t="shared" si="20"/>
        <v>29.255600000000001</v>
      </c>
      <c r="J107" s="131"/>
    </row>
    <row r="108" spans="1:10" x14ac:dyDescent="0.25">
      <c r="A108" s="132" t="s">
        <v>518</v>
      </c>
      <c r="B108" s="80" t="s">
        <v>122</v>
      </c>
      <c r="C108" s="127" t="s">
        <v>414</v>
      </c>
      <c r="D108" s="163" t="s">
        <v>389</v>
      </c>
      <c r="E108" s="80">
        <v>10</v>
      </c>
      <c r="F108" s="80" t="s">
        <v>29</v>
      </c>
      <c r="G108" s="129">
        <v>13.11</v>
      </c>
      <c r="H108" s="129">
        <f t="shared" si="19"/>
        <v>131.1</v>
      </c>
      <c r="I108" s="130">
        <f t="shared" si="20"/>
        <v>159.94199999999998</v>
      </c>
      <c r="J108" s="131"/>
    </row>
    <row r="109" spans="1:10" x14ac:dyDescent="0.25">
      <c r="A109" s="132" t="s">
        <v>519</v>
      </c>
      <c r="B109" s="80" t="s">
        <v>122</v>
      </c>
      <c r="C109" s="127" t="s">
        <v>415</v>
      </c>
      <c r="D109" s="163" t="s">
        <v>390</v>
      </c>
      <c r="E109" s="80">
        <v>1</v>
      </c>
      <c r="F109" s="80" t="s">
        <v>29</v>
      </c>
      <c r="G109" s="129">
        <v>16.38</v>
      </c>
      <c r="H109" s="129">
        <f t="shared" si="19"/>
        <v>16.38</v>
      </c>
      <c r="I109" s="130">
        <f t="shared" si="20"/>
        <v>19.983599999999999</v>
      </c>
      <c r="J109" s="131"/>
    </row>
    <row r="110" spans="1:10" x14ac:dyDescent="0.25">
      <c r="A110" s="132" t="s">
        <v>520</v>
      </c>
      <c r="B110" s="80" t="s">
        <v>122</v>
      </c>
      <c r="C110" s="127" t="s">
        <v>416</v>
      </c>
      <c r="D110" s="163" t="s">
        <v>391</v>
      </c>
      <c r="E110" s="80">
        <v>12</v>
      </c>
      <c r="F110" s="80" t="s">
        <v>29</v>
      </c>
      <c r="G110" s="129">
        <v>23.5</v>
      </c>
      <c r="H110" s="129">
        <f t="shared" si="19"/>
        <v>282</v>
      </c>
      <c r="I110" s="130">
        <f t="shared" si="20"/>
        <v>344.04</v>
      </c>
      <c r="J110" s="131"/>
    </row>
    <row r="111" spans="1:10" x14ac:dyDescent="0.25">
      <c r="A111" s="132" t="s">
        <v>521</v>
      </c>
      <c r="B111" s="80" t="s">
        <v>122</v>
      </c>
      <c r="C111" s="127" t="s">
        <v>417</v>
      </c>
      <c r="D111" s="163" t="s">
        <v>392</v>
      </c>
      <c r="E111" s="80">
        <v>2</v>
      </c>
      <c r="F111" s="80" t="s">
        <v>29</v>
      </c>
      <c r="G111" s="129">
        <v>27.46</v>
      </c>
      <c r="H111" s="129">
        <f t="shared" si="19"/>
        <v>54.92</v>
      </c>
      <c r="I111" s="130">
        <f t="shared" si="20"/>
        <v>67.002399999999994</v>
      </c>
      <c r="J111" s="131"/>
    </row>
    <row r="112" spans="1:10" x14ac:dyDescent="0.25">
      <c r="A112" s="132" t="s">
        <v>522</v>
      </c>
      <c r="B112" s="80" t="s">
        <v>122</v>
      </c>
      <c r="C112" s="127" t="s">
        <v>418</v>
      </c>
      <c r="D112" s="163" t="s">
        <v>393</v>
      </c>
      <c r="E112" s="80">
        <v>1</v>
      </c>
      <c r="F112" s="80" t="s">
        <v>29</v>
      </c>
      <c r="G112" s="129">
        <v>29.34</v>
      </c>
      <c r="H112" s="129">
        <f t="shared" si="19"/>
        <v>29.34</v>
      </c>
      <c r="I112" s="130">
        <f t="shared" si="20"/>
        <v>35.794800000000002</v>
      </c>
      <c r="J112" s="131"/>
    </row>
    <row r="113" spans="1:11" x14ac:dyDescent="0.25">
      <c r="A113" s="132" t="s">
        <v>523</v>
      </c>
      <c r="B113" s="80" t="s">
        <v>122</v>
      </c>
      <c r="C113" s="127">
        <v>20111</v>
      </c>
      <c r="D113" s="163" t="s">
        <v>76</v>
      </c>
      <c r="E113" s="80">
        <v>7</v>
      </c>
      <c r="F113" s="80" t="s">
        <v>29</v>
      </c>
      <c r="G113" s="129">
        <v>10.1</v>
      </c>
      <c r="H113" s="129">
        <f t="shared" si="19"/>
        <v>70.7</v>
      </c>
      <c r="I113" s="130">
        <f t="shared" si="20"/>
        <v>86.254000000000005</v>
      </c>
      <c r="J113" s="151"/>
    </row>
    <row r="114" spans="1:11" x14ac:dyDescent="0.25">
      <c r="A114" s="132" t="s">
        <v>524</v>
      </c>
      <c r="B114" s="80" t="s">
        <v>122</v>
      </c>
      <c r="C114" s="127">
        <v>41627</v>
      </c>
      <c r="D114" s="163" t="s">
        <v>74</v>
      </c>
      <c r="E114" s="80">
        <v>4</v>
      </c>
      <c r="F114" s="80" t="s">
        <v>29</v>
      </c>
      <c r="G114" s="129">
        <v>182.27</v>
      </c>
      <c r="H114" s="129">
        <f t="shared" si="19"/>
        <v>729.08</v>
      </c>
      <c r="I114" s="130">
        <f t="shared" si="20"/>
        <v>889.47760000000005</v>
      </c>
      <c r="J114" s="151"/>
    </row>
    <row r="115" spans="1:11" x14ac:dyDescent="0.25">
      <c r="A115" s="132" t="s">
        <v>525</v>
      </c>
      <c r="B115" s="80" t="s">
        <v>122</v>
      </c>
      <c r="C115" s="127">
        <v>1872</v>
      </c>
      <c r="D115" s="163" t="s">
        <v>75</v>
      </c>
      <c r="E115" s="80">
        <v>83</v>
      </c>
      <c r="F115" s="80" t="s">
        <v>29</v>
      </c>
      <c r="G115" s="129">
        <v>2.14</v>
      </c>
      <c r="H115" s="129">
        <f t="shared" si="19"/>
        <v>177.62</v>
      </c>
      <c r="I115" s="130">
        <f t="shared" si="20"/>
        <v>216.69640000000001</v>
      </c>
      <c r="J115" s="151"/>
    </row>
    <row r="116" spans="1:11" x14ac:dyDescent="0.25">
      <c r="A116" s="132" t="s">
        <v>526</v>
      </c>
      <c r="B116" s="80" t="s">
        <v>122</v>
      </c>
      <c r="C116" s="127" t="s">
        <v>419</v>
      </c>
      <c r="D116" s="163" t="s">
        <v>420</v>
      </c>
      <c r="E116" s="80">
        <v>2</v>
      </c>
      <c r="F116" s="80" t="s">
        <v>29</v>
      </c>
      <c r="G116" s="129">
        <v>552.33000000000004</v>
      </c>
      <c r="H116" s="129">
        <f t="shared" si="19"/>
        <v>1104.6600000000001</v>
      </c>
      <c r="I116" s="130">
        <f t="shared" si="20"/>
        <v>1347.6852000000001</v>
      </c>
      <c r="J116" s="151"/>
    </row>
    <row r="117" spans="1:11" x14ac:dyDescent="0.25">
      <c r="A117" s="132" t="s">
        <v>527</v>
      </c>
      <c r="B117" s="80" t="s">
        <v>122</v>
      </c>
      <c r="C117" s="127">
        <v>39469</v>
      </c>
      <c r="D117" s="163" t="s">
        <v>423</v>
      </c>
      <c r="E117" s="80">
        <v>2</v>
      </c>
      <c r="F117" s="80" t="s">
        <v>29</v>
      </c>
      <c r="G117" s="129">
        <v>65.94</v>
      </c>
      <c r="H117" s="129">
        <f t="shared" si="19"/>
        <v>131.88</v>
      </c>
      <c r="I117" s="130">
        <f t="shared" si="20"/>
        <v>160.89359999999999</v>
      </c>
      <c r="J117" s="151"/>
    </row>
    <row r="118" spans="1:11" ht="25.5" x14ac:dyDescent="0.25">
      <c r="A118" s="132" t="s">
        <v>528</v>
      </c>
      <c r="B118" s="80" t="s">
        <v>122</v>
      </c>
      <c r="C118" s="127" t="s">
        <v>134</v>
      </c>
      <c r="D118" s="163" t="s">
        <v>445</v>
      </c>
      <c r="E118" s="80">
        <v>1</v>
      </c>
      <c r="F118" s="80" t="s">
        <v>25</v>
      </c>
      <c r="G118" s="129">
        <v>1679.11</v>
      </c>
      <c r="H118" s="129">
        <f t="shared" si="19"/>
        <v>1679.11</v>
      </c>
      <c r="I118" s="130">
        <f t="shared" si="20"/>
        <v>2048.5141999999996</v>
      </c>
      <c r="J118" s="151"/>
    </row>
    <row r="119" spans="1:11" x14ac:dyDescent="0.25">
      <c r="A119" s="132" t="s">
        <v>529</v>
      </c>
      <c r="B119" s="80" t="s">
        <v>122</v>
      </c>
      <c r="C119" s="127">
        <v>2436</v>
      </c>
      <c r="D119" s="163" t="s">
        <v>78</v>
      </c>
      <c r="E119" s="80">
        <v>200</v>
      </c>
      <c r="F119" s="80" t="s">
        <v>77</v>
      </c>
      <c r="G119" s="129">
        <v>40.270000000000003</v>
      </c>
      <c r="H119" s="129">
        <f t="shared" si="19"/>
        <v>8054.0000000000009</v>
      </c>
      <c r="I119" s="130">
        <f t="shared" si="20"/>
        <v>9825.880000000001</v>
      </c>
      <c r="J119" s="151"/>
      <c r="K119" s="1"/>
    </row>
    <row r="120" spans="1:11" x14ac:dyDescent="0.25">
      <c r="A120" s="132" t="s">
        <v>530</v>
      </c>
      <c r="B120" s="80" t="s">
        <v>122</v>
      </c>
      <c r="C120" s="127">
        <v>247</v>
      </c>
      <c r="D120" s="163" t="s">
        <v>79</v>
      </c>
      <c r="E120" s="80">
        <v>200</v>
      </c>
      <c r="F120" s="80" t="s">
        <v>77</v>
      </c>
      <c r="G120" s="129">
        <v>23.19</v>
      </c>
      <c r="H120" s="129">
        <f t="shared" si="19"/>
        <v>4638</v>
      </c>
      <c r="I120" s="130">
        <f t="shared" si="20"/>
        <v>5658.36</v>
      </c>
      <c r="J120" s="151"/>
    </row>
    <row r="121" spans="1:11" x14ac:dyDescent="0.25">
      <c r="A121" s="132"/>
      <c r="B121" s="93"/>
      <c r="C121" s="80"/>
      <c r="D121" s="164" t="s">
        <v>531</v>
      </c>
      <c r="E121" s="80"/>
      <c r="F121" s="80"/>
      <c r="G121" s="129"/>
      <c r="H121" s="165">
        <f>SUM(H92:H120)</f>
        <v>68122.59</v>
      </c>
      <c r="I121" s="165">
        <f>SUM(I91:I120)</f>
        <v>86159.559800000003</v>
      </c>
      <c r="J121" s="135">
        <f>I121/$I$228</f>
        <v>2.2820714170819555E-2</v>
      </c>
    </row>
    <row r="122" spans="1:11" s="68" customFormat="1" x14ac:dyDescent="0.25">
      <c r="A122" s="132"/>
      <c r="B122" s="93"/>
      <c r="C122" s="80"/>
      <c r="D122" s="133"/>
      <c r="E122" s="80"/>
      <c r="F122" s="80"/>
      <c r="G122" s="129"/>
      <c r="H122" s="166"/>
      <c r="I122" s="130">
        <f t="shared" ref="I122:I123" si="21">H122*1.25</f>
        <v>0</v>
      </c>
      <c r="J122" s="167"/>
    </row>
    <row r="123" spans="1:11" s="2" customFormat="1" ht="14.25" customHeight="1" x14ac:dyDescent="0.25">
      <c r="A123" s="168" t="s">
        <v>113</v>
      </c>
      <c r="B123" s="100"/>
      <c r="C123" s="81"/>
      <c r="D123" s="169" t="s">
        <v>281</v>
      </c>
      <c r="E123" s="81"/>
      <c r="F123" s="81"/>
      <c r="G123" s="158"/>
      <c r="H123" s="170"/>
      <c r="I123" s="160">
        <f t="shared" si="21"/>
        <v>0</v>
      </c>
      <c r="J123" s="160"/>
    </row>
    <row r="124" spans="1:11" s="2" customFormat="1" ht="25.5" x14ac:dyDescent="0.25">
      <c r="A124" s="132" t="s">
        <v>67</v>
      </c>
      <c r="B124" s="80" t="s">
        <v>122</v>
      </c>
      <c r="C124" s="127">
        <v>94656</v>
      </c>
      <c r="D124" s="128" t="s">
        <v>170</v>
      </c>
      <c r="E124" s="80">
        <v>7</v>
      </c>
      <c r="F124" s="80" t="s">
        <v>29</v>
      </c>
      <c r="G124" s="129">
        <v>3.99</v>
      </c>
      <c r="H124" s="129">
        <f t="shared" ref="H124:H171" si="22">G124*E124</f>
        <v>27.93</v>
      </c>
      <c r="I124" s="130">
        <f t="shared" ref="I124:I171" si="23">H124*1.22</f>
        <v>34.074599999999997</v>
      </c>
      <c r="J124" s="151"/>
    </row>
    <row r="125" spans="1:11" ht="25.5" x14ac:dyDescent="0.25">
      <c r="A125" s="132" t="s">
        <v>68</v>
      </c>
      <c r="B125" s="80" t="s">
        <v>122</v>
      </c>
      <c r="C125" s="127">
        <v>89391</v>
      </c>
      <c r="D125" s="128" t="s">
        <v>171</v>
      </c>
      <c r="E125" s="80">
        <v>20</v>
      </c>
      <c r="F125" s="80" t="s">
        <v>29</v>
      </c>
      <c r="G125" s="129">
        <v>10.32</v>
      </c>
      <c r="H125" s="129">
        <f t="shared" si="22"/>
        <v>206.4</v>
      </c>
      <c r="I125" s="130">
        <f t="shared" si="23"/>
        <v>251.80799999999999</v>
      </c>
      <c r="J125" s="167"/>
    </row>
    <row r="126" spans="1:11" ht="25.5" x14ac:dyDescent="0.25">
      <c r="A126" s="132" t="s">
        <v>69</v>
      </c>
      <c r="B126" s="80" t="s">
        <v>122</v>
      </c>
      <c r="C126" s="127">
        <v>94660</v>
      </c>
      <c r="D126" s="128" t="s">
        <v>172</v>
      </c>
      <c r="E126" s="80">
        <v>8</v>
      </c>
      <c r="F126" s="80" t="s">
        <v>29</v>
      </c>
      <c r="G126" s="129">
        <v>9.07</v>
      </c>
      <c r="H126" s="129">
        <f t="shared" si="22"/>
        <v>72.56</v>
      </c>
      <c r="I126" s="130">
        <f t="shared" si="23"/>
        <v>88.523200000000003</v>
      </c>
      <c r="J126" s="167"/>
    </row>
    <row r="127" spans="1:11" s="2" customFormat="1" ht="25.5" x14ac:dyDescent="0.25">
      <c r="A127" s="132" t="s">
        <v>70</v>
      </c>
      <c r="B127" s="80" t="s">
        <v>122</v>
      </c>
      <c r="C127" s="127" t="s">
        <v>260</v>
      </c>
      <c r="D127" s="128" t="s">
        <v>173</v>
      </c>
      <c r="E127" s="80">
        <v>2</v>
      </c>
      <c r="F127" s="80" t="s">
        <v>29</v>
      </c>
      <c r="G127" s="129">
        <v>12.04</v>
      </c>
      <c r="H127" s="129">
        <f t="shared" si="22"/>
        <v>24.08</v>
      </c>
      <c r="I127" s="130">
        <f t="shared" si="23"/>
        <v>29.377599999999997</v>
      </c>
      <c r="J127" s="167"/>
    </row>
    <row r="128" spans="1:11" s="2" customFormat="1" ht="25.5" x14ac:dyDescent="0.25">
      <c r="A128" s="132" t="s">
        <v>71</v>
      </c>
      <c r="B128" s="80" t="s">
        <v>122</v>
      </c>
      <c r="C128" s="127" t="s">
        <v>261</v>
      </c>
      <c r="D128" s="128" t="s">
        <v>174</v>
      </c>
      <c r="E128" s="80">
        <v>2</v>
      </c>
      <c r="F128" s="80" t="s">
        <v>29</v>
      </c>
      <c r="G128" s="129">
        <v>21.25</v>
      </c>
      <c r="H128" s="129">
        <f t="shared" si="22"/>
        <v>42.5</v>
      </c>
      <c r="I128" s="130">
        <f t="shared" si="23"/>
        <v>51.85</v>
      </c>
      <c r="J128" s="167"/>
    </row>
    <row r="129" spans="1:10" s="2" customFormat="1" ht="25.5" x14ac:dyDescent="0.25">
      <c r="A129" s="132" t="s">
        <v>440</v>
      </c>
      <c r="B129" s="80" t="s">
        <v>122</v>
      </c>
      <c r="C129" s="127">
        <v>96662</v>
      </c>
      <c r="D129" s="128" t="s">
        <v>175</v>
      </c>
      <c r="E129" s="80">
        <v>2</v>
      </c>
      <c r="F129" s="80" t="s">
        <v>29</v>
      </c>
      <c r="G129" s="129">
        <v>10.57</v>
      </c>
      <c r="H129" s="129">
        <f t="shared" si="22"/>
        <v>21.14</v>
      </c>
      <c r="I129" s="130">
        <f t="shared" si="23"/>
        <v>25.790800000000001</v>
      </c>
      <c r="J129" s="167"/>
    </row>
    <row r="130" spans="1:10" s="2" customFormat="1" ht="25.5" x14ac:dyDescent="0.25">
      <c r="A130" s="132" t="s">
        <v>72</v>
      </c>
      <c r="B130" s="80" t="s">
        <v>122</v>
      </c>
      <c r="C130" s="127" t="s">
        <v>262</v>
      </c>
      <c r="D130" s="128" t="s">
        <v>176</v>
      </c>
      <c r="E130" s="80">
        <v>4</v>
      </c>
      <c r="F130" s="80" t="s">
        <v>29</v>
      </c>
      <c r="G130" s="129">
        <v>30.18</v>
      </c>
      <c r="H130" s="129">
        <f t="shared" si="22"/>
        <v>120.72</v>
      </c>
      <c r="I130" s="130">
        <f t="shared" si="23"/>
        <v>147.2784</v>
      </c>
      <c r="J130" s="167"/>
    </row>
    <row r="131" spans="1:10" s="2" customFormat="1" ht="25.5" x14ac:dyDescent="0.25">
      <c r="A131" s="132" t="s">
        <v>73</v>
      </c>
      <c r="B131" s="80" t="s">
        <v>122</v>
      </c>
      <c r="C131" s="127" t="s">
        <v>263</v>
      </c>
      <c r="D131" s="128" t="s">
        <v>177</v>
      </c>
      <c r="E131" s="80">
        <v>2</v>
      </c>
      <c r="F131" s="80" t="s">
        <v>29</v>
      </c>
      <c r="G131" s="129">
        <v>24.53</v>
      </c>
      <c r="H131" s="129">
        <f t="shared" si="22"/>
        <v>49.06</v>
      </c>
      <c r="I131" s="130">
        <f t="shared" si="23"/>
        <v>59.853200000000001</v>
      </c>
      <c r="J131" s="167"/>
    </row>
    <row r="132" spans="1:10" s="2" customFormat="1" x14ac:dyDescent="0.25">
      <c r="A132" s="132" t="s">
        <v>472</v>
      </c>
      <c r="B132" s="80" t="s">
        <v>122</v>
      </c>
      <c r="C132" s="127">
        <v>89494</v>
      </c>
      <c r="D132" s="128" t="s">
        <v>178</v>
      </c>
      <c r="E132" s="80">
        <v>1</v>
      </c>
      <c r="F132" s="80" t="s">
        <v>29</v>
      </c>
      <c r="G132" s="129">
        <v>13.51</v>
      </c>
      <c r="H132" s="129">
        <f t="shared" si="22"/>
        <v>13.51</v>
      </c>
      <c r="I132" s="130">
        <f t="shared" si="23"/>
        <v>16.482199999999999</v>
      </c>
      <c r="J132" s="167"/>
    </row>
    <row r="133" spans="1:10" s="2" customFormat="1" x14ac:dyDescent="0.25">
      <c r="A133" s="132" t="s">
        <v>473</v>
      </c>
      <c r="B133" s="80" t="s">
        <v>122</v>
      </c>
      <c r="C133" s="127">
        <v>89362</v>
      </c>
      <c r="D133" s="128" t="s">
        <v>224</v>
      </c>
      <c r="E133" s="80">
        <v>17</v>
      </c>
      <c r="F133" s="80" t="s">
        <v>29</v>
      </c>
      <c r="G133" s="129">
        <v>11.58</v>
      </c>
      <c r="H133" s="129">
        <f t="shared" si="22"/>
        <v>196.86</v>
      </c>
      <c r="I133" s="130">
        <f t="shared" si="23"/>
        <v>240.16920000000002</v>
      </c>
      <c r="J133" s="167"/>
    </row>
    <row r="134" spans="1:10" s="2" customFormat="1" x14ac:dyDescent="0.25">
      <c r="A134" s="132" t="s">
        <v>474</v>
      </c>
      <c r="B134" s="80" t="s">
        <v>122</v>
      </c>
      <c r="C134" s="127">
        <v>89367</v>
      </c>
      <c r="D134" s="128" t="s">
        <v>222</v>
      </c>
      <c r="E134" s="80">
        <v>11</v>
      </c>
      <c r="F134" s="80" t="s">
        <v>29</v>
      </c>
      <c r="G134" s="129">
        <v>15.56</v>
      </c>
      <c r="H134" s="129">
        <f t="shared" si="22"/>
        <v>171.16</v>
      </c>
      <c r="I134" s="130">
        <f t="shared" si="23"/>
        <v>208.8152</v>
      </c>
      <c r="J134" s="167"/>
    </row>
    <row r="135" spans="1:10" s="2" customFormat="1" x14ac:dyDescent="0.25">
      <c r="A135" s="132" t="s">
        <v>475</v>
      </c>
      <c r="B135" s="80" t="s">
        <v>122</v>
      </c>
      <c r="C135" s="127">
        <v>103984</v>
      </c>
      <c r="D135" s="128" t="s">
        <v>223</v>
      </c>
      <c r="E135" s="80">
        <v>2</v>
      </c>
      <c r="F135" s="80" t="s">
        <v>29</v>
      </c>
      <c r="G135" s="129">
        <v>22.72</v>
      </c>
      <c r="H135" s="129">
        <f t="shared" si="22"/>
        <v>45.44</v>
      </c>
      <c r="I135" s="130">
        <f t="shared" si="23"/>
        <v>55.436799999999998</v>
      </c>
      <c r="J135" s="167"/>
    </row>
    <row r="136" spans="1:10" s="2" customFormat="1" ht="25.5" x14ac:dyDescent="0.25">
      <c r="A136" s="132" t="s">
        <v>476</v>
      </c>
      <c r="B136" s="80" t="s">
        <v>122</v>
      </c>
      <c r="C136" s="127" t="s">
        <v>264</v>
      </c>
      <c r="D136" s="128" t="s">
        <v>225</v>
      </c>
      <c r="E136" s="80">
        <v>23</v>
      </c>
      <c r="F136" s="80" t="s">
        <v>29</v>
      </c>
      <c r="G136" s="129">
        <v>12.71</v>
      </c>
      <c r="H136" s="129">
        <f t="shared" si="22"/>
        <v>292.33000000000004</v>
      </c>
      <c r="I136" s="130">
        <f t="shared" si="23"/>
        <v>356.64260000000002</v>
      </c>
      <c r="J136" s="167"/>
    </row>
    <row r="137" spans="1:10" s="2" customFormat="1" ht="25.5" x14ac:dyDescent="0.25">
      <c r="A137" s="132" t="s">
        <v>477</v>
      </c>
      <c r="B137" s="80" t="s">
        <v>122</v>
      </c>
      <c r="C137" s="127" t="s">
        <v>265</v>
      </c>
      <c r="D137" s="128" t="s">
        <v>226</v>
      </c>
      <c r="E137" s="80">
        <v>2</v>
      </c>
      <c r="F137" s="80" t="s">
        <v>29</v>
      </c>
      <c r="G137" s="129">
        <v>17.100000000000001</v>
      </c>
      <c r="H137" s="129">
        <f t="shared" si="22"/>
        <v>34.200000000000003</v>
      </c>
      <c r="I137" s="130">
        <f t="shared" si="23"/>
        <v>41.724000000000004</v>
      </c>
      <c r="J137" s="167"/>
    </row>
    <row r="138" spans="1:10" s="2" customFormat="1" x14ac:dyDescent="0.25">
      <c r="A138" s="132" t="s">
        <v>478</v>
      </c>
      <c r="B138" s="80" t="s">
        <v>122</v>
      </c>
      <c r="C138" s="127" t="s">
        <v>266</v>
      </c>
      <c r="D138" s="128" t="s">
        <v>227</v>
      </c>
      <c r="E138" s="80">
        <v>2</v>
      </c>
      <c r="F138" s="80" t="s">
        <v>29</v>
      </c>
      <c r="G138" s="129">
        <v>7.37</v>
      </c>
      <c r="H138" s="129">
        <f t="shared" si="22"/>
        <v>14.74</v>
      </c>
      <c r="I138" s="130">
        <f t="shared" si="23"/>
        <v>17.982800000000001</v>
      </c>
      <c r="J138" s="167"/>
    </row>
    <row r="139" spans="1:10" s="2" customFormat="1" x14ac:dyDescent="0.25">
      <c r="A139" s="132" t="s">
        <v>479</v>
      </c>
      <c r="B139" s="80" t="s">
        <v>122</v>
      </c>
      <c r="C139" s="127" t="s">
        <v>267</v>
      </c>
      <c r="D139" s="128" t="s">
        <v>228</v>
      </c>
      <c r="E139" s="80">
        <v>6</v>
      </c>
      <c r="F139" s="80" t="s">
        <v>29</v>
      </c>
      <c r="G139" s="129">
        <v>8.56</v>
      </c>
      <c r="H139" s="129">
        <f t="shared" si="22"/>
        <v>51.36</v>
      </c>
      <c r="I139" s="130">
        <f t="shared" si="23"/>
        <v>62.659199999999998</v>
      </c>
      <c r="J139" s="167"/>
    </row>
    <row r="140" spans="1:10" s="2" customFormat="1" x14ac:dyDescent="0.25">
      <c r="A140" s="132" t="s">
        <v>480</v>
      </c>
      <c r="B140" s="80" t="s">
        <v>122</v>
      </c>
      <c r="C140" s="127" t="s">
        <v>268</v>
      </c>
      <c r="D140" s="128" t="s">
        <v>229</v>
      </c>
      <c r="E140" s="80">
        <v>6</v>
      </c>
      <c r="F140" s="80" t="s">
        <v>29</v>
      </c>
      <c r="G140" s="129">
        <v>12.97</v>
      </c>
      <c r="H140" s="129">
        <f t="shared" si="22"/>
        <v>77.820000000000007</v>
      </c>
      <c r="I140" s="130">
        <f t="shared" si="23"/>
        <v>94.940400000000011</v>
      </c>
      <c r="J140" s="167"/>
    </row>
    <row r="141" spans="1:10" s="2" customFormat="1" x14ac:dyDescent="0.25">
      <c r="A141" s="132" t="s">
        <v>481</v>
      </c>
      <c r="B141" s="80" t="s">
        <v>122</v>
      </c>
      <c r="C141" s="127" t="s">
        <v>272</v>
      </c>
      <c r="D141" s="128" t="s">
        <v>230</v>
      </c>
      <c r="E141" s="80">
        <v>2</v>
      </c>
      <c r="F141" s="80" t="s">
        <v>29</v>
      </c>
      <c r="G141" s="129">
        <v>65.41</v>
      </c>
      <c r="H141" s="129">
        <f t="shared" si="22"/>
        <v>130.82</v>
      </c>
      <c r="I141" s="130">
        <f t="shared" si="23"/>
        <v>159.60039999999998</v>
      </c>
      <c r="J141" s="167"/>
    </row>
    <row r="142" spans="1:10" s="2" customFormat="1" x14ac:dyDescent="0.25">
      <c r="A142" s="132" t="s">
        <v>482</v>
      </c>
      <c r="B142" s="80" t="s">
        <v>122</v>
      </c>
      <c r="C142" s="127" t="s">
        <v>271</v>
      </c>
      <c r="D142" s="128" t="s">
        <v>231</v>
      </c>
      <c r="E142" s="80">
        <v>1</v>
      </c>
      <c r="F142" s="80" t="s">
        <v>29</v>
      </c>
      <c r="G142" s="129">
        <v>155.66999999999999</v>
      </c>
      <c r="H142" s="129">
        <f t="shared" si="22"/>
        <v>155.66999999999999</v>
      </c>
      <c r="I142" s="130">
        <f t="shared" si="23"/>
        <v>189.91739999999999</v>
      </c>
      <c r="J142" s="167"/>
    </row>
    <row r="143" spans="1:10" s="2" customFormat="1" x14ac:dyDescent="0.25">
      <c r="A143" s="132" t="s">
        <v>483</v>
      </c>
      <c r="B143" s="80" t="s">
        <v>122</v>
      </c>
      <c r="C143" s="127" t="s">
        <v>270</v>
      </c>
      <c r="D143" s="128" t="s">
        <v>232</v>
      </c>
      <c r="E143" s="80">
        <v>2</v>
      </c>
      <c r="F143" s="80" t="s">
        <v>29</v>
      </c>
      <c r="G143" s="129">
        <v>89.12</v>
      </c>
      <c r="H143" s="129">
        <f t="shared" si="22"/>
        <v>178.24</v>
      </c>
      <c r="I143" s="130">
        <f t="shared" si="23"/>
        <v>217.4528</v>
      </c>
      <c r="J143" s="167"/>
    </row>
    <row r="144" spans="1:10" s="2" customFormat="1" x14ac:dyDescent="0.25">
      <c r="A144" s="132" t="s">
        <v>484</v>
      </c>
      <c r="B144" s="80" t="s">
        <v>122</v>
      </c>
      <c r="C144" s="127" t="s">
        <v>273</v>
      </c>
      <c r="D144" s="128" t="s">
        <v>233</v>
      </c>
      <c r="E144" s="80">
        <v>3</v>
      </c>
      <c r="F144" s="80" t="s">
        <v>29</v>
      </c>
      <c r="G144" s="129">
        <v>122.25</v>
      </c>
      <c r="H144" s="129">
        <f t="shared" si="22"/>
        <v>366.75</v>
      </c>
      <c r="I144" s="130">
        <f t="shared" si="23"/>
        <v>447.435</v>
      </c>
      <c r="J144" s="167"/>
    </row>
    <row r="145" spans="1:10" s="2" customFormat="1" x14ac:dyDescent="0.25">
      <c r="A145" s="132" t="s">
        <v>485</v>
      </c>
      <c r="B145" s="80" t="s">
        <v>122</v>
      </c>
      <c r="C145" s="127" t="s">
        <v>274</v>
      </c>
      <c r="D145" s="128" t="s">
        <v>234</v>
      </c>
      <c r="E145" s="80">
        <v>2</v>
      </c>
      <c r="F145" s="80" t="s">
        <v>29</v>
      </c>
      <c r="G145" s="129">
        <v>166.95</v>
      </c>
      <c r="H145" s="129">
        <f t="shared" si="22"/>
        <v>333.9</v>
      </c>
      <c r="I145" s="130">
        <f t="shared" si="23"/>
        <v>407.35799999999995</v>
      </c>
      <c r="J145" s="167"/>
    </row>
    <row r="146" spans="1:10" s="2" customFormat="1" x14ac:dyDescent="0.25">
      <c r="A146" s="132" t="s">
        <v>486</v>
      </c>
      <c r="B146" s="80" t="s">
        <v>122</v>
      </c>
      <c r="C146" s="127" t="s">
        <v>269</v>
      </c>
      <c r="D146" s="128" t="s">
        <v>235</v>
      </c>
      <c r="E146" s="80">
        <v>6</v>
      </c>
      <c r="F146" s="80" t="s">
        <v>29</v>
      </c>
      <c r="G146" s="129">
        <v>26.07</v>
      </c>
      <c r="H146" s="129">
        <f t="shared" si="22"/>
        <v>156.42000000000002</v>
      </c>
      <c r="I146" s="130">
        <f t="shared" si="23"/>
        <v>190.83240000000001</v>
      </c>
      <c r="J146" s="167"/>
    </row>
    <row r="147" spans="1:10" s="2" customFormat="1" x14ac:dyDescent="0.25">
      <c r="A147" s="132" t="s">
        <v>487</v>
      </c>
      <c r="B147" s="80" t="s">
        <v>122</v>
      </c>
      <c r="C147" s="127" t="s">
        <v>269</v>
      </c>
      <c r="D147" s="128" t="s">
        <v>236</v>
      </c>
      <c r="E147" s="80">
        <v>6</v>
      </c>
      <c r="F147" s="80" t="s">
        <v>29</v>
      </c>
      <c r="G147" s="129">
        <v>26.07</v>
      </c>
      <c r="H147" s="129">
        <f t="shared" si="22"/>
        <v>156.42000000000002</v>
      </c>
      <c r="I147" s="130">
        <f t="shared" si="23"/>
        <v>190.83240000000001</v>
      </c>
      <c r="J147" s="167"/>
    </row>
    <row r="148" spans="1:10" s="2" customFormat="1" ht="25.5" x14ac:dyDescent="0.25">
      <c r="A148" s="132" t="s">
        <v>488</v>
      </c>
      <c r="B148" s="80" t="s">
        <v>122</v>
      </c>
      <c r="C148" s="127" t="s">
        <v>277</v>
      </c>
      <c r="D148" s="128" t="s">
        <v>237</v>
      </c>
      <c r="E148" s="80">
        <v>11</v>
      </c>
      <c r="F148" s="80" t="s">
        <v>29</v>
      </c>
      <c r="G148" s="129">
        <v>28.67</v>
      </c>
      <c r="H148" s="129">
        <f t="shared" si="22"/>
        <v>315.37</v>
      </c>
      <c r="I148" s="130">
        <f t="shared" si="23"/>
        <v>384.75139999999999</v>
      </c>
      <c r="J148" s="167"/>
    </row>
    <row r="149" spans="1:10" s="2" customFormat="1" x14ac:dyDescent="0.25">
      <c r="A149" s="132" t="s">
        <v>489</v>
      </c>
      <c r="B149" s="80" t="s">
        <v>122</v>
      </c>
      <c r="C149" s="127">
        <v>89395</v>
      </c>
      <c r="D149" s="128" t="s">
        <v>238</v>
      </c>
      <c r="E149" s="80">
        <v>12</v>
      </c>
      <c r="F149" s="80" t="s">
        <v>29</v>
      </c>
      <c r="G149" s="129">
        <v>15.91</v>
      </c>
      <c r="H149" s="129">
        <f t="shared" si="22"/>
        <v>190.92000000000002</v>
      </c>
      <c r="I149" s="130">
        <f t="shared" si="23"/>
        <v>232.92240000000001</v>
      </c>
      <c r="J149" s="167"/>
    </row>
    <row r="150" spans="1:10" s="2" customFormat="1" x14ac:dyDescent="0.25">
      <c r="A150" s="132" t="s">
        <v>490</v>
      </c>
      <c r="B150" s="80" t="s">
        <v>122</v>
      </c>
      <c r="C150" s="127">
        <v>94690</v>
      </c>
      <c r="D150" s="128" t="s">
        <v>239</v>
      </c>
      <c r="E150" s="80">
        <v>9</v>
      </c>
      <c r="F150" s="80" t="s">
        <v>29</v>
      </c>
      <c r="G150" s="129">
        <v>12.65</v>
      </c>
      <c r="H150" s="129">
        <f t="shared" si="22"/>
        <v>113.85000000000001</v>
      </c>
      <c r="I150" s="130">
        <f t="shared" si="23"/>
        <v>138.89700000000002</v>
      </c>
      <c r="J150" s="167"/>
    </row>
    <row r="151" spans="1:10" s="2" customFormat="1" x14ac:dyDescent="0.25">
      <c r="A151" s="132" t="s">
        <v>491</v>
      </c>
      <c r="B151" s="80" t="s">
        <v>122</v>
      </c>
      <c r="C151" s="127" t="s">
        <v>276</v>
      </c>
      <c r="D151" s="128" t="s">
        <v>240</v>
      </c>
      <c r="E151" s="80">
        <v>5</v>
      </c>
      <c r="F151" s="80" t="s">
        <v>29</v>
      </c>
      <c r="G151" s="129">
        <v>26.24</v>
      </c>
      <c r="H151" s="129">
        <f t="shared" si="22"/>
        <v>131.19999999999999</v>
      </c>
      <c r="I151" s="130">
        <f t="shared" si="23"/>
        <v>160.06399999999999</v>
      </c>
      <c r="J151" s="167"/>
    </row>
    <row r="152" spans="1:10" s="2" customFormat="1" x14ac:dyDescent="0.25">
      <c r="A152" s="132" t="s">
        <v>492</v>
      </c>
      <c r="B152" s="80" t="s">
        <v>122</v>
      </c>
      <c r="C152" s="127" t="s">
        <v>275</v>
      </c>
      <c r="D152" s="128" t="s">
        <v>241</v>
      </c>
      <c r="E152" s="80">
        <v>1</v>
      </c>
      <c r="F152" s="80" t="s">
        <v>29</v>
      </c>
      <c r="G152" s="129">
        <v>23.42</v>
      </c>
      <c r="H152" s="129">
        <f t="shared" si="22"/>
        <v>23.42</v>
      </c>
      <c r="I152" s="130">
        <f t="shared" si="23"/>
        <v>28.572400000000002</v>
      </c>
      <c r="J152" s="167"/>
    </row>
    <row r="153" spans="1:10" s="2" customFormat="1" x14ac:dyDescent="0.25">
      <c r="A153" s="132" t="s">
        <v>493</v>
      </c>
      <c r="B153" s="80" t="s">
        <v>122</v>
      </c>
      <c r="C153" s="127">
        <v>89356</v>
      </c>
      <c r="D153" s="128" t="s">
        <v>242</v>
      </c>
      <c r="E153" s="80">
        <v>130.19999999999999</v>
      </c>
      <c r="F153" s="80" t="s">
        <v>13</v>
      </c>
      <c r="G153" s="129">
        <v>28.21</v>
      </c>
      <c r="H153" s="129">
        <f t="shared" si="22"/>
        <v>3672.942</v>
      </c>
      <c r="I153" s="130">
        <f t="shared" si="23"/>
        <v>4480.9892399999999</v>
      </c>
      <c r="J153" s="167"/>
    </row>
    <row r="154" spans="1:10" s="2" customFormat="1" x14ac:dyDescent="0.25">
      <c r="A154" s="132" t="s">
        <v>532</v>
      </c>
      <c r="B154" s="80" t="s">
        <v>122</v>
      </c>
      <c r="C154" s="127">
        <v>89357</v>
      </c>
      <c r="D154" s="128" t="s">
        <v>243</v>
      </c>
      <c r="E154" s="80">
        <v>24.61</v>
      </c>
      <c r="F154" s="80" t="s">
        <v>13</v>
      </c>
      <c r="G154" s="129">
        <v>37.74</v>
      </c>
      <c r="H154" s="129">
        <f t="shared" si="22"/>
        <v>928.78140000000008</v>
      </c>
      <c r="I154" s="130">
        <f t="shared" si="23"/>
        <v>1133.113308</v>
      </c>
      <c r="J154" s="167"/>
    </row>
    <row r="155" spans="1:10" s="2" customFormat="1" x14ac:dyDescent="0.25">
      <c r="A155" s="132" t="s">
        <v>533</v>
      </c>
      <c r="B155" s="80" t="s">
        <v>122</v>
      </c>
      <c r="C155" s="127" t="s">
        <v>278</v>
      </c>
      <c r="D155" s="128" t="s">
        <v>244</v>
      </c>
      <c r="E155" s="80">
        <v>34.36</v>
      </c>
      <c r="F155" s="80" t="s">
        <v>13</v>
      </c>
      <c r="G155" s="129">
        <v>22.93</v>
      </c>
      <c r="H155" s="129">
        <f t="shared" si="22"/>
        <v>787.87479999999994</v>
      </c>
      <c r="I155" s="130">
        <f t="shared" si="23"/>
        <v>961.20725599999992</v>
      </c>
      <c r="J155" s="167"/>
    </row>
    <row r="156" spans="1:10" s="2" customFormat="1" x14ac:dyDescent="0.25">
      <c r="A156" s="132" t="s">
        <v>534</v>
      </c>
      <c r="B156" s="80" t="s">
        <v>122</v>
      </c>
      <c r="C156" s="127" t="s">
        <v>279</v>
      </c>
      <c r="D156" s="128" t="s">
        <v>245</v>
      </c>
      <c r="E156" s="80">
        <v>1</v>
      </c>
      <c r="F156" s="80" t="s">
        <v>29</v>
      </c>
      <c r="G156" s="129">
        <v>442.95</v>
      </c>
      <c r="H156" s="129">
        <f t="shared" si="22"/>
        <v>442.95</v>
      </c>
      <c r="I156" s="130">
        <f t="shared" si="23"/>
        <v>540.399</v>
      </c>
      <c r="J156" s="167"/>
    </row>
    <row r="157" spans="1:10" s="2" customFormat="1" x14ac:dyDescent="0.25">
      <c r="A157" s="132" t="s">
        <v>535</v>
      </c>
      <c r="B157" s="80" t="s">
        <v>122</v>
      </c>
      <c r="C157" s="127" t="s">
        <v>280</v>
      </c>
      <c r="D157" s="128" t="s">
        <v>259</v>
      </c>
      <c r="E157" s="80">
        <v>2</v>
      </c>
      <c r="F157" s="80" t="s">
        <v>29</v>
      </c>
      <c r="G157" s="129">
        <v>3297.04</v>
      </c>
      <c r="H157" s="129">
        <f t="shared" si="22"/>
        <v>6594.08</v>
      </c>
      <c r="I157" s="130">
        <f t="shared" si="23"/>
        <v>8044.7775999999994</v>
      </c>
      <c r="J157" s="167"/>
    </row>
    <row r="158" spans="1:10" s="2" customFormat="1" x14ac:dyDescent="0.25">
      <c r="A158" s="132" t="s">
        <v>536</v>
      </c>
      <c r="B158" s="80" t="s">
        <v>122</v>
      </c>
      <c r="C158" s="127">
        <v>94796</v>
      </c>
      <c r="D158" s="128" t="s">
        <v>86</v>
      </c>
      <c r="E158" s="80">
        <v>12</v>
      </c>
      <c r="F158" s="80" t="s">
        <v>29</v>
      </c>
      <c r="G158" s="129">
        <v>67.97</v>
      </c>
      <c r="H158" s="129">
        <f t="shared" si="22"/>
        <v>815.64</v>
      </c>
      <c r="I158" s="130">
        <f t="shared" si="23"/>
        <v>995.08079999999995</v>
      </c>
      <c r="J158" s="167"/>
    </row>
    <row r="159" spans="1:10" s="2" customFormat="1" x14ac:dyDescent="0.25">
      <c r="A159" s="132" t="s">
        <v>537</v>
      </c>
      <c r="B159" s="80" t="s">
        <v>122</v>
      </c>
      <c r="C159" s="127" t="s">
        <v>136</v>
      </c>
      <c r="D159" s="128" t="s">
        <v>118</v>
      </c>
      <c r="E159" s="80">
        <v>12</v>
      </c>
      <c r="F159" s="80" t="s">
        <v>29</v>
      </c>
      <c r="G159" s="129">
        <v>523.88</v>
      </c>
      <c r="H159" s="129">
        <f t="shared" si="22"/>
        <v>6286.5599999999995</v>
      </c>
      <c r="I159" s="130">
        <f t="shared" si="23"/>
        <v>7669.6031999999996</v>
      </c>
      <c r="J159" s="167"/>
    </row>
    <row r="160" spans="1:10" s="2" customFormat="1" x14ac:dyDescent="0.25">
      <c r="A160" s="132" t="s">
        <v>538</v>
      </c>
      <c r="B160" s="80" t="s">
        <v>122</v>
      </c>
      <c r="C160" s="127" t="s">
        <v>137</v>
      </c>
      <c r="D160" s="128" t="s">
        <v>80</v>
      </c>
      <c r="E160" s="80">
        <v>6</v>
      </c>
      <c r="F160" s="80" t="s">
        <v>29</v>
      </c>
      <c r="G160" s="129">
        <v>487.78</v>
      </c>
      <c r="H160" s="129">
        <f t="shared" si="22"/>
        <v>2926.68</v>
      </c>
      <c r="I160" s="130">
        <f t="shared" si="23"/>
        <v>3570.5495999999998</v>
      </c>
      <c r="J160" s="167"/>
    </row>
    <row r="161" spans="1:11" s="2" customFormat="1" x14ac:dyDescent="0.25">
      <c r="A161" s="132" t="s">
        <v>539</v>
      </c>
      <c r="B161" s="80" t="s">
        <v>122</v>
      </c>
      <c r="C161" s="127">
        <v>86903</v>
      </c>
      <c r="D161" s="172" t="s">
        <v>81</v>
      </c>
      <c r="E161" s="80">
        <v>2</v>
      </c>
      <c r="F161" s="80" t="s">
        <v>29</v>
      </c>
      <c r="G161" s="129">
        <v>393.38</v>
      </c>
      <c r="H161" s="129">
        <f t="shared" si="22"/>
        <v>786.76</v>
      </c>
      <c r="I161" s="130">
        <f t="shared" si="23"/>
        <v>959.84719999999993</v>
      </c>
      <c r="J161" s="167"/>
    </row>
    <row r="162" spans="1:11" x14ac:dyDescent="0.25">
      <c r="A162" s="132" t="s">
        <v>540</v>
      </c>
      <c r="B162" s="80" t="s">
        <v>122</v>
      </c>
      <c r="C162" s="127">
        <v>37401</v>
      </c>
      <c r="D162" s="172" t="s">
        <v>26</v>
      </c>
      <c r="E162" s="80">
        <v>4</v>
      </c>
      <c r="F162" s="80" t="s">
        <v>29</v>
      </c>
      <c r="G162" s="129">
        <v>59.81</v>
      </c>
      <c r="H162" s="129">
        <f t="shared" si="22"/>
        <v>239.24</v>
      </c>
      <c r="I162" s="130">
        <f t="shared" si="23"/>
        <v>291.87279999999998</v>
      </c>
      <c r="J162" s="167"/>
    </row>
    <row r="163" spans="1:11" x14ac:dyDescent="0.25">
      <c r="A163" s="132" t="s">
        <v>541</v>
      </c>
      <c r="B163" s="80" t="s">
        <v>122</v>
      </c>
      <c r="C163" s="127">
        <v>11703</v>
      </c>
      <c r="D163" s="172" t="s">
        <v>83</v>
      </c>
      <c r="E163" s="80">
        <v>14</v>
      </c>
      <c r="F163" s="80" t="s">
        <v>29</v>
      </c>
      <c r="G163" s="129">
        <v>35.65</v>
      </c>
      <c r="H163" s="129">
        <f t="shared" si="22"/>
        <v>499.09999999999997</v>
      </c>
      <c r="I163" s="130">
        <f t="shared" si="23"/>
        <v>608.90199999999993</v>
      </c>
      <c r="J163" s="167"/>
    </row>
    <row r="164" spans="1:11" x14ac:dyDescent="0.25">
      <c r="A164" s="132" t="s">
        <v>542</v>
      </c>
      <c r="B164" s="80" t="s">
        <v>122</v>
      </c>
      <c r="C164" s="127">
        <v>11758</v>
      </c>
      <c r="D164" s="172" t="s">
        <v>27</v>
      </c>
      <c r="E164" s="80">
        <v>4</v>
      </c>
      <c r="F164" s="80" t="s">
        <v>29</v>
      </c>
      <c r="G164" s="129">
        <v>57.45</v>
      </c>
      <c r="H164" s="129">
        <f t="shared" si="22"/>
        <v>229.8</v>
      </c>
      <c r="I164" s="130">
        <f t="shared" si="23"/>
        <v>280.35599999999999</v>
      </c>
      <c r="J164" s="167"/>
    </row>
    <row r="165" spans="1:11" x14ac:dyDescent="0.25">
      <c r="A165" s="132" t="s">
        <v>543</v>
      </c>
      <c r="B165" s="80" t="s">
        <v>122</v>
      </c>
      <c r="C165" s="127" t="s">
        <v>138</v>
      </c>
      <c r="D165" s="172" t="s">
        <v>209</v>
      </c>
      <c r="E165" s="80">
        <v>2</v>
      </c>
      <c r="F165" s="80" t="s">
        <v>29</v>
      </c>
      <c r="G165" s="129">
        <v>377.41</v>
      </c>
      <c r="H165" s="129">
        <f t="shared" si="22"/>
        <v>754.82</v>
      </c>
      <c r="I165" s="130">
        <f t="shared" si="23"/>
        <v>920.88040000000001</v>
      </c>
      <c r="J165" s="167"/>
    </row>
    <row r="166" spans="1:11" x14ac:dyDescent="0.25">
      <c r="A166" s="132" t="s">
        <v>544</v>
      </c>
      <c r="B166" s="80" t="s">
        <v>122</v>
      </c>
      <c r="C166" s="127" t="s">
        <v>139</v>
      </c>
      <c r="D166" s="172" t="s">
        <v>28</v>
      </c>
      <c r="E166" s="80">
        <v>3</v>
      </c>
      <c r="F166" s="80" t="s">
        <v>29</v>
      </c>
      <c r="G166" s="129">
        <v>702.47</v>
      </c>
      <c r="H166" s="129">
        <f t="shared" si="22"/>
        <v>2107.41</v>
      </c>
      <c r="I166" s="130">
        <f t="shared" si="23"/>
        <v>2571.0401999999999</v>
      </c>
      <c r="J166" s="167"/>
    </row>
    <row r="167" spans="1:11" x14ac:dyDescent="0.25">
      <c r="A167" s="132" t="s">
        <v>545</v>
      </c>
      <c r="B167" s="80" t="s">
        <v>122</v>
      </c>
      <c r="C167" s="127">
        <v>86915</v>
      </c>
      <c r="D167" s="172" t="s">
        <v>82</v>
      </c>
      <c r="E167" s="80">
        <v>8</v>
      </c>
      <c r="F167" s="80" t="s">
        <v>29</v>
      </c>
      <c r="G167" s="129">
        <v>206.56</v>
      </c>
      <c r="H167" s="129">
        <f t="shared" si="22"/>
        <v>1652.48</v>
      </c>
      <c r="I167" s="130">
        <f t="shared" si="23"/>
        <v>2016.0255999999999</v>
      </c>
      <c r="J167" s="167"/>
    </row>
    <row r="168" spans="1:11" x14ac:dyDescent="0.25">
      <c r="A168" s="132" t="s">
        <v>546</v>
      </c>
      <c r="B168" s="80" t="s">
        <v>122</v>
      </c>
      <c r="C168" s="127">
        <v>38643</v>
      </c>
      <c r="D168" s="172" t="s">
        <v>84</v>
      </c>
      <c r="E168" s="80">
        <v>4</v>
      </c>
      <c r="F168" s="80" t="s">
        <v>29</v>
      </c>
      <c r="G168" s="129">
        <v>48.82</v>
      </c>
      <c r="H168" s="129">
        <f t="shared" si="22"/>
        <v>195.28</v>
      </c>
      <c r="I168" s="130">
        <f t="shared" si="23"/>
        <v>238.24160000000001</v>
      </c>
      <c r="J168" s="167"/>
      <c r="K168" s="1"/>
    </row>
    <row r="169" spans="1:11" x14ac:dyDescent="0.25">
      <c r="A169" s="132" t="s">
        <v>547</v>
      </c>
      <c r="B169" s="80" t="s">
        <v>122</v>
      </c>
      <c r="C169" s="127" t="s">
        <v>446</v>
      </c>
      <c r="D169" s="207" t="s">
        <v>570</v>
      </c>
      <c r="E169" s="80">
        <v>2</v>
      </c>
      <c r="F169" s="80" t="s">
        <v>29</v>
      </c>
      <c r="G169" s="129">
        <v>85.02</v>
      </c>
      <c r="H169" s="129">
        <f t="shared" si="22"/>
        <v>170.04</v>
      </c>
      <c r="I169" s="130">
        <f t="shared" si="23"/>
        <v>207.44879999999998</v>
      </c>
      <c r="J169" s="167"/>
    </row>
    <row r="170" spans="1:11" x14ac:dyDescent="0.25">
      <c r="A170" s="132" t="s">
        <v>548</v>
      </c>
      <c r="B170" s="80" t="s">
        <v>122</v>
      </c>
      <c r="C170" s="127" t="s">
        <v>342</v>
      </c>
      <c r="D170" s="172" t="s">
        <v>356</v>
      </c>
      <c r="E170" s="80">
        <v>10</v>
      </c>
      <c r="F170" s="80" t="s">
        <v>29</v>
      </c>
      <c r="G170" s="129">
        <v>28.37</v>
      </c>
      <c r="H170" s="129">
        <f t="shared" si="22"/>
        <v>283.7</v>
      </c>
      <c r="I170" s="130">
        <f t="shared" si="23"/>
        <v>346.11399999999998</v>
      </c>
      <c r="J170" s="167"/>
    </row>
    <row r="171" spans="1:11" ht="25.5" x14ac:dyDescent="0.25">
      <c r="A171" s="132" t="s">
        <v>549</v>
      </c>
      <c r="B171" s="80" t="s">
        <v>122</v>
      </c>
      <c r="C171" s="127" t="s">
        <v>441</v>
      </c>
      <c r="D171" s="208" t="s">
        <v>571</v>
      </c>
      <c r="E171" s="80">
        <v>12</v>
      </c>
      <c r="F171" s="80" t="s">
        <v>29</v>
      </c>
      <c r="G171" s="129">
        <v>89.9</v>
      </c>
      <c r="H171" s="129">
        <f t="shared" si="22"/>
        <v>1078.8000000000002</v>
      </c>
      <c r="I171" s="130">
        <f t="shared" si="23"/>
        <v>1316.1360000000002</v>
      </c>
      <c r="J171" s="167"/>
    </row>
    <row r="172" spans="1:11" x14ac:dyDescent="0.25">
      <c r="A172" s="132"/>
      <c r="B172" s="93"/>
      <c r="C172" s="80"/>
      <c r="D172" s="133" t="s">
        <v>550</v>
      </c>
      <c r="E172" s="80"/>
      <c r="F172" s="80"/>
      <c r="G172" s="129"/>
      <c r="H172" s="165">
        <f>SUM(H124:H171)</f>
        <v>34167.72819999999</v>
      </c>
      <c r="I172" s="165">
        <f>SUM(I124:I171)</f>
        <v>41684.628404000003</v>
      </c>
      <c r="J172" s="135">
        <f>I172/$I$228</f>
        <v>1.104082927457703E-2</v>
      </c>
    </row>
    <row r="173" spans="1:11" x14ac:dyDescent="0.25">
      <c r="A173" s="132"/>
      <c r="B173" s="93"/>
      <c r="C173" s="80"/>
      <c r="D173" s="133"/>
      <c r="E173" s="80"/>
      <c r="F173" s="80"/>
      <c r="G173" s="129"/>
      <c r="H173" s="166"/>
      <c r="I173" s="130"/>
      <c r="J173" s="167"/>
    </row>
    <row r="174" spans="1:11" x14ac:dyDescent="0.25">
      <c r="A174" s="168" t="s">
        <v>87</v>
      </c>
      <c r="B174" s="100"/>
      <c r="C174" s="81"/>
      <c r="D174" s="169" t="s">
        <v>282</v>
      </c>
      <c r="E174" s="81"/>
      <c r="F174" s="81"/>
      <c r="G174" s="158"/>
      <c r="H174" s="170"/>
      <c r="I174" s="160">
        <f t="shared" ref="I174" si="24">H174*1.25</f>
        <v>0</v>
      </c>
      <c r="J174" s="171"/>
    </row>
    <row r="175" spans="1:11" ht="25.5" x14ac:dyDescent="0.25">
      <c r="A175" s="132" t="s">
        <v>88</v>
      </c>
      <c r="B175" s="95" t="s">
        <v>122</v>
      </c>
      <c r="C175" s="127" t="s">
        <v>309</v>
      </c>
      <c r="D175" s="128" t="s">
        <v>286</v>
      </c>
      <c r="E175" s="80">
        <v>11</v>
      </c>
      <c r="F175" s="80" t="s">
        <v>29</v>
      </c>
      <c r="G175" s="129">
        <v>79.56</v>
      </c>
      <c r="H175" s="129">
        <f t="shared" ref="H175:H199" si="25">G175*E175</f>
        <v>875.16000000000008</v>
      </c>
      <c r="I175" s="130">
        <f t="shared" ref="I175:I199" si="26">H175*1.22</f>
        <v>1067.6952000000001</v>
      </c>
      <c r="J175" s="167"/>
    </row>
    <row r="176" spans="1:11" x14ac:dyDescent="0.25">
      <c r="A176" s="132" t="s">
        <v>357</v>
      </c>
      <c r="B176" s="95" t="s">
        <v>122</v>
      </c>
      <c r="C176" s="127" t="s">
        <v>310</v>
      </c>
      <c r="D176" s="128" t="s">
        <v>287</v>
      </c>
      <c r="E176" s="80">
        <v>4</v>
      </c>
      <c r="F176" s="80" t="s">
        <v>29</v>
      </c>
      <c r="G176" s="129">
        <v>21.25</v>
      </c>
      <c r="H176" s="129">
        <f t="shared" si="25"/>
        <v>85</v>
      </c>
      <c r="I176" s="130">
        <f t="shared" si="26"/>
        <v>103.7</v>
      </c>
      <c r="J176" s="167"/>
    </row>
    <row r="177" spans="1:10" x14ac:dyDescent="0.25">
      <c r="A177" s="132" t="s">
        <v>358</v>
      </c>
      <c r="B177" s="95" t="s">
        <v>122</v>
      </c>
      <c r="C177" s="127" t="s">
        <v>311</v>
      </c>
      <c r="D177" s="128" t="s">
        <v>288</v>
      </c>
      <c r="E177" s="80">
        <v>1</v>
      </c>
      <c r="F177" s="80" t="s">
        <v>29</v>
      </c>
      <c r="G177" s="129">
        <v>68.040000000000006</v>
      </c>
      <c r="H177" s="129">
        <f t="shared" si="25"/>
        <v>68.040000000000006</v>
      </c>
      <c r="I177" s="130">
        <f t="shared" si="26"/>
        <v>83.008800000000008</v>
      </c>
      <c r="J177" s="167"/>
    </row>
    <row r="178" spans="1:10" x14ac:dyDescent="0.25">
      <c r="A178" s="132" t="s">
        <v>359</v>
      </c>
      <c r="B178" s="95" t="s">
        <v>122</v>
      </c>
      <c r="C178" s="127" t="s">
        <v>312</v>
      </c>
      <c r="D178" s="128" t="s">
        <v>289</v>
      </c>
      <c r="E178" s="80">
        <v>1</v>
      </c>
      <c r="F178" s="80" t="s">
        <v>29</v>
      </c>
      <c r="G178" s="129">
        <v>27.2</v>
      </c>
      <c r="H178" s="129">
        <f t="shared" si="25"/>
        <v>27.2</v>
      </c>
      <c r="I178" s="130">
        <f t="shared" si="26"/>
        <v>33.183999999999997</v>
      </c>
      <c r="J178" s="167"/>
    </row>
    <row r="179" spans="1:10" x14ac:dyDescent="0.25">
      <c r="A179" s="132" t="s">
        <v>360</v>
      </c>
      <c r="B179" s="95" t="s">
        <v>122</v>
      </c>
      <c r="C179" s="127" t="s">
        <v>315</v>
      </c>
      <c r="D179" s="128" t="s">
        <v>290</v>
      </c>
      <c r="E179" s="80">
        <v>4</v>
      </c>
      <c r="F179" s="80" t="s">
        <v>29</v>
      </c>
      <c r="G179" s="129">
        <v>12.49</v>
      </c>
      <c r="H179" s="129">
        <f t="shared" si="25"/>
        <v>49.96</v>
      </c>
      <c r="I179" s="130">
        <f t="shared" si="26"/>
        <v>60.9512</v>
      </c>
      <c r="J179" s="167"/>
    </row>
    <row r="180" spans="1:10" x14ac:dyDescent="0.25">
      <c r="A180" s="132" t="s">
        <v>361</v>
      </c>
      <c r="B180" s="95" t="s">
        <v>122</v>
      </c>
      <c r="C180" s="127">
        <v>89732</v>
      </c>
      <c r="D180" s="128" t="s">
        <v>291</v>
      </c>
      <c r="E180" s="80">
        <v>3</v>
      </c>
      <c r="F180" s="80" t="s">
        <v>29</v>
      </c>
      <c r="G180" s="129">
        <v>17.25</v>
      </c>
      <c r="H180" s="129">
        <f t="shared" si="25"/>
        <v>51.75</v>
      </c>
      <c r="I180" s="130">
        <f t="shared" si="26"/>
        <v>63.134999999999998</v>
      </c>
      <c r="J180" s="167"/>
    </row>
    <row r="181" spans="1:10" x14ac:dyDescent="0.25">
      <c r="A181" s="132" t="s">
        <v>362</v>
      </c>
      <c r="B181" s="95" t="s">
        <v>122</v>
      </c>
      <c r="C181" s="127" t="s">
        <v>313</v>
      </c>
      <c r="D181" s="128" t="s">
        <v>292</v>
      </c>
      <c r="E181" s="80">
        <v>22</v>
      </c>
      <c r="F181" s="80" t="s">
        <v>29</v>
      </c>
      <c r="G181" s="129">
        <v>12.26</v>
      </c>
      <c r="H181" s="129">
        <f t="shared" si="25"/>
        <v>269.71999999999997</v>
      </c>
      <c r="I181" s="130">
        <f t="shared" si="26"/>
        <v>329.05839999999995</v>
      </c>
      <c r="J181" s="167"/>
    </row>
    <row r="182" spans="1:10" x14ac:dyDescent="0.25">
      <c r="A182" s="132" t="s">
        <v>363</v>
      </c>
      <c r="B182" s="95" t="s">
        <v>122</v>
      </c>
      <c r="C182" s="127">
        <v>89731</v>
      </c>
      <c r="D182" s="128" t="s">
        <v>293</v>
      </c>
      <c r="E182" s="80">
        <v>10</v>
      </c>
      <c r="F182" s="80" t="s">
        <v>29</v>
      </c>
      <c r="G182" s="129">
        <v>16.52</v>
      </c>
      <c r="H182" s="129">
        <f t="shared" si="25"/>
        <v>165.2</v>
      </c>
      <c r="I182" s="130">
        <f t="shared" si="26"/>
        <v>201.54399999999998</v>
      </c>
      <c r="J182" s="167"/>
    </row>
    <row r="183" spans="1:10" x14ac:dyDescent="0.25">
      <c r="A183" s="132" t="s">
        <v>364</v>
      </c>
      <c r="B183" s="95" t="s">
        <v>122</v>
      </c>
      <c r="C183" s="127" t="s">
        <v>314</v>
      </c>
      <c r="D183" s="128" t="s">
        <v>294</v>
      </c>
      <c r="E183" s="80">
        <v>13</v>
      </c>
      <c r="F183" s="80" t="s">
        <v>29</v>
      </c>
      <c r="G183" s="129">
        <v>35.14</v>
      </c>
      <c r="H183" s="129">
        <f t="shared" si="25"/>
        <v>456.82</v>
      </c>
      <c r="I183" s="130">
        <f t="shared" si="26"/>
        <v>557.32039999999995</v>
      </c>
      <c r="J183" s="167"/>
    </row>
    <row r="184" spans="1:10" x14ac:dyDescent="0.25">
      <c r="A184" s="132" t="s">
        <v>365</v>
      </c>
      <c r="B184" s="95" t="s">
        <v>122</v>
      </c>
      <c r="C184" s="127" t="s">
        <v>316</v>
      </c>
      <c r="D184" s="128" t="s">
        <v>295</v>
      </c>
      <c r="E184" s="80">
        <v>6</v>
      </c>
      <c r="F184" s="80" t="s">
        <v>29</v>
      </c>
      <c r="G184" s="129">
        <v>17.670000000000002</v>
      </c>
      <c r="H184" s="129">
        <f t="shared" si="25"/>
        <v>106.02000000000001</v>
      </c>
      <c r="I184" s="130">
        <f t="shared" si="26"/>
        <v>129.34440000000001</v>
      </c>
      <c r="J184" s="167"/>
    </row>
    <row r="185" spans="1:10" x14ac:dyDescent="0.25">
      <c r="A185" s="132" t="s">
        <v>366</v>
      </c>
      <c r="B185" s="95" t="s">
        <v>122</v>
      </c>
      <c r="C185" s="127">
        <v>104345</v>
      </c>
      <c r="D185" s="128" t="s">
        <v>296</v>
      </c>
      <c r="E185" s="80">
        <v>4</v>
      </c>
      <c r="F185" s="80" t="s">
        <v>29</v>
      </c>
      <c r="G185" s="129">
        <v>45.59</v>
      </c>
      <c r="H185" s="129">
        <f t="shared" si="25"/>
        <v>182.36</v>
      </c>
      <c r="I185" s="130">
        <f t="shared" si="26"/>
        <v>222.47920000000002</v>
      </c>
      <c r="J185" s="167"/>
    </row>
    <row r="186" spans="1:10" x14ac:dyDescent="0.25">
      <c r="A186" s="132" t="s">
        <v>367</v>
      </c>
      <c r="B186" s="95" t="s">
        <v>122</v>
      </c>
      <c r="C186" s="127" t="s">
        <v>317</v>
      </c>
      <c r="D186" s="128" t="s">
        <v>297</v>
      </c>
      <c r="E186" s="80">
        <v>12</v>
      </c>
      <c r="F186" s="80" t="s">
        <v>29</v>
      </c>
      <c r="G186" s="129">
        <v>56.44</v>
      </c>
      <c r="H186" s="129">
        <f t="shared" si="25"/>
        <v>677.28</v>
      </c>
      <c r="I186" s="130">
        <f t="shared" si="26"/>
        <v>826.28159999999991</v>
      </c>
      <c r="J186" s="167"/>
    </row>
    <row r="187" spans="1:10" x14ac:dyDescent="0.25">
      <c r="A187" s="132" t="s">
        <v>368</v>
      </c>
      <c r="B187" s="95" t="s">
        <v>122</v>
      </c>
      <c r="C187" s="127" t="s">
        <v>318</v>
      </c>
      <c r="D187" s="128" t="s">
        <v>298</v>
      </c>
      <c r="E187" s="80">
        <v>1</v>
      </c>
      <c r="F187" s="80" t="s">
        <v>29</v>
      </c>
      <c r="G187" s="129">
        <v>10.75</v>
      </c>
      <c r="H187" s="129">
        <f t="shared" si="25"/>
        <v>10.75</v>
      </c>
      <c r="I187" s="130">
        <f t="shared" si="26"/>
        <v>13.115</v>
      </c>
      <c r="J187" s="167"/>
    </row>
    <row r="188" spans="1:10" x14ac:dyDescent="0.25">
      <c r="A188" s="132" t="s">
        <v>369</v>
      </c>
      <c r="B188" s="95" t="s">
        <v>122</v>
      </c>
      <c r="C188" s="127" t="s">
        <v>319</v>
      </c>
      <c r="D188" s="128" t="s">
        <v>299</v>
      </c>
      <c r="E188" s="80">
        <v>13</v>
      </c>
      <c r="F188" s="80" t="s">
        <v>29</v>
      </c>
      <c r="G188" s="129">
        <v>20.32</v>
      </c>
      <c r="H188" s="129">
        <f t="shared" si="25"/>
        <v>264.16000000000003</v>
      </c>
      <c r="I188" s="130">
        <f t="shared" si="26"/>
        <v>322.27520000000004</v>
      </c>
      <c r="J188" s="167"/>
    </row>
    <row r="189" spans="1:10" x14ac:dyDescent="0.25">
      <c r="A189" s="132" t="s">
        <v>370</v>
      </c>
      <c r="B189" s="95" t="s">
        <v>122</v>
      </c>
      <c r="C189" s="127" t="s">
        <v>320</v>
      </c>
      <c r="D189" s="128" t="s">
        <v>300</v>
      </c>
      <c r="E189" s="80">
        <v>3</v>
      </c>
      <c r="F189" s="80" t="s">
        <v>29</v>
      </c>
      <c r="G189" s="129">
        <v>36.81</v>
      </c>
      <c r="H189" s="129">
        <f t="shared" si="25"/>
        <v>110.43</v>
      </c>
      <c r="I189" s="130">
        <f t="shared" si="26"/>
        <v>134.72460000000001</v>
      </c>
      <c r="J189" s="167"/>
    </row>
    <row r="190" spans="1:10" x14ac:dyDescent="0.25">
      <c r="A190" s="132" t="s">
        <v>371</v>
      </c>
      <c r="B190" s="95" t="s">
        <v>122</v>
      </c>
      <c r="C190" s="127" t="s">
        <v>321</v>
      </c>
      <c r="D190" s="128" t="s">
        <v>301</v>
      </c>
      <c r="E190" s="80">
        <v>6</v>
      </c>
      <c r="F190" s="80" t="s">
        <v>29</v>
      </c>
      <c r="G190" s="129">
        <v>26.28</v>
      </c>
      <c r="H190" s="129">
        <f t="shared" si="25"/>
        <v>157.68</v>
      </c>
      <c r="I190" s="130">
        <f t="shared" si="26"/>
        <v>192.36959999999999</v>
      </c>
      <c r="J190" s="167"/>
    </row>
    <row r="191" spans="1:10" x14ac:dyDescent="0.25">
      <c r="A191" s="132" t="s">
        <v>372</v>
      </c>
      <c r="B191" s="95" t="s">
        <v>122</v>
      </c>
      <c r="C191" s="127" t="s">
        <v>322</v>
      </c>
      <c r="D191" s="128" t="s">
        <v>302</v>
      </c>
      <c r="E191" s="80">
        <v>2</v>
      </c>
      <c r="F191" s="80" t="s">
        <v>29</v>
      </c>
      <c r="G191" s="129">
        <v>43.51</v>
      </c>
      <c r="H191" s="129">
        <f t="shared" si="25"/>
        <v>87.02</v>
      </c>
      <c r="I191" s="130">
        <f t="shared" si="26"/>
        <v>106.16439999999999</v>
      </c>
      <c r="J191" s="167"/>
    </row>
    <row r="192" spans="1:10" x14ac:dyDescent="0.25">
      <c r="A192" s="132" t="s">
        <v>394</v>
      </c>
      <c r="B192" s="95" t="s">
        <v>122</v>
      </c>
      <c r="C192" s="127" t="s">
        <v>323</v>
      </c>
      <c r="D192" s="128" t="s">
        <v>303</v>
      </c>
      <c r="E192" s="80">
        <v>1</v>
      </c>
      <c r="F192" s="80" t="s">
        <v>29</v>
      </c>
      <c r="G192" s="129">
        <v>47.95</v>
      </c>
      <c r="H192" s="129">
        <f t="shared" si="25"/>
        <v>47.95</v>
      </c>
      <c r="I192" s="130">
        <f t="shared" si="26"/>
        <v>58.499000000000002</v>
      </c>
      <c r="J192" s="167"/>
    </row>
    <row r="193" spans="1:11" x14ac:dyDescent="0.25">
      <c r="A193" s="132" t="s">
        <v>395</v>
      </c>
      <c r="B193" s="95" t="s">
        <v>122</v>
      </c>
      <c r="C193" s="127">
        <v>89711</v>
      </c>
      <c r="D193" s="128" t="s">
        <v>304</v>
      </c>
      <c r="E193" s="80">
        <v>16.100000000000001</v>
      </c>
      <c r="F193" s="80" t="s">
        <v>13</v>
      </c>
      <c r="G193" s="129">
        <v>25.23</v>
      </c>
      <c r="H193" s="129">
        <f t="shared" si="25"/>
        <v>406.20300000000003</v>
      </c>
      <c r="I193" s="130">
        <f t="shared" si="26"/>
        <v>495.56766000000005</v>
      </c>
      <c r="J193" s="167"/>
    </row>
    <row r="194" spans="1:11" x14ac:dyDescent="0.25">
      <c r="A194" s="132" t="s">
        <v>396</v>
      </c>
      <c r="B194" s="95" t="s">
        <v>122</v>
      </c>
      <c r="C194" s="127">
        <v>89712</v>
      </c>
      <c r="D194" s="128" t="s">
        <v>305</v>
      </c>
      <c r="E194" s="80">
        <v>56.66</v>
      </c>
      <c r="F194" s="80" t="s">
        <v>13</v>
      </c>
      <c r="G194" s="129">
        <v>31.31</v>
      </c>
      <c r="H194" s="129">
        <f t="shared" si="25"/>
        <v>1774.0245999999997</v>
      </c>
      <c r="I194" s="130">
        <f t="shared" si="26"/>
        <v>2164.3100119999995</v>
      </c>
      <c r="J194" s="167"/>
    </row>
    <row r="195" spans="1:11" x14ac:dyDescent="0.25">
      <c r="A195" s="132" t="s">
        <v>397</v>
      </c>
      <c r="B195" s="95" t="s">
        <v>122</v>
      </c>
      <c r="C195" s="127">
        <v>89713</v>
      </c>
      <c r="D195" s="128" t="s">
        <v>306</v>
      </c>
      <c r="E195" s="80">
        <v>3.22</v>
      </c>
      <c r="F195" s="80" t="s">
        <v>13</v>
      </c>
      <c r="G195" s="129">
        <v>38.81</v>
      </c>
      <c r="H195" s="129">
        <f t="shared" si="25"/>
        <v>124.96820000000001</v>
      </c>
      <c r="I195" s="130">
        <f t="shared" si="26"/>
        <v>152.46120400000001</v>
      </c>
      <c r="J195" s="167"/>
    </row>
    <row r="196" spans="1:11" x14ac:dyDescent="0.25">
      <c r="A196" s="132" t="s">
        <v>398</v>
      </c>
      <c r="B196" s="95" t="s">
        <v>122</v>
      </c>
      <c r="C196" s="127" t="s">
        <v>325</v>
      </c>
      <c r="D196" s="128" t="s">
        <v>307</v>
      </c>
      <c r="E196" s="80">
        <v>83.07</v>
      </c>
      <c r="F196" s="80" t="s">
        <v>13</v>
      </c>
      <c r="G196" s="129">
        <v>54.41</v>
      </c>
      <c r="H196" s="129">
        <f t="shared" si="25"/>
        <v>4519.8386999999993</v>
      </c>
      <c r="I196" s="130">
        <f t="shared" si="26"/>
        <v>5514.2032139999992</v>
      </c>
      <c r="J196" s="167"/>
    </row>
    <row r="197" spans="1:11" x14ac:dyDescent="0.25">
      <c r="A197" s="132" t="s">
        <v>399</v>
      </c>
      <c r="B197" s="95" t="s">
        <v>122</v>
      </c>
      <c r="C197" s="127" t="s">
        <v>324</v>
      </c>
      <c r="D197" s="128" t="s">
        <v>308</v>
      </c>
      <c r="E197" s="80">
        <v>46.75</v>
      </c>
      <c r="F197" s="80" t="s">
        <v>13</v>
      </c>
      <c r="G197" s="129">
        <v>77.58</v>
      </c>
      <c r="H197" s="129">
        <f t="shared" si="25"/>
        <v>3626.8649999999998</v>
      </c>
      <c r="I197" s="130">
        <f t="shared" si="26"/>
        <v>4424.7752999999993</v>
      </c>
      <c r="J197" s="167"/>
    </row>
    <row r="198" spans="1:11" x14ac:dyDescent="0.25">
      <c r="A198" s="132" t="s">
        <v>421</v>
      </c>
      <c r="B198" s="95" t="s">
        <v>122</v>
      </c>
      <c r="C198" s="127" t="s">
        <v>140</v>
      </c>
      <c r="D198" s="128" t="s">
        <v>47</v>
      </c>
      <c r="E198" s="80">
        <v>1</v>
      </c>
      <c r="F198" s="80" t="s">
        <v>29</v>
      </c>
      <c r="G198" s="129">
        <v>2362.75</v>
      </c>
      <c r="H198" s="129">
        <f t="shared" si="25"/>
        <v>2362.75</v>
      </c>
      <c r="I198" s="130">
        <f t="shared" si="26"/>
        <v>2882.5549999999998</v>
      </c>
      <c r="J198" s="173"/>
    </row>
    <row r="199" spans="1:11" x14ac:dyDescent="0.25">
      <c r="A199" s="132" t="s">
        <v>422</v>
      </c>
      <c r="B199" s="95" t="s">
        <v>122</v>
      </c>
      <c r="C199" s="127" t="s">
        <v>141</v>
      </c>
      <c r="D199" s="128" t="s">
        <v>142</v>
      </c>
      <c r="E199" s="80">
        <v>1</v>
      </c>
      <c r="F199" s="80" t="s">
        <v>29</v>
      </c>
      <c r="G199" s="129">
        <v>3771.04</v>
      </c>
      <c r="H199" s="129">
        <f t="shared" si="25"/>
        <v>3771.04</v>
      </c>
      <c r="I199" s="130">
        <f t="shared" si="26"/>
        <v>4600.6687999999995</v>
      </c>
      <c r="J199" s="173"/>
      <c r="K199" s="1"/>
    </row>
    <row r="200" spans="1:11" x14ac:dyDescent="0.25">
      <c r="A200" s="132"/>
      <c r="B200" s="93"/>
      <c r="C200" s="80"/>
      <c r="D200" s="133" t="s">
        <v>551</v>
      </c>
      <c r="E200" s="80"/>
      <c r="F200" s="80"/>
      <c r="G200" s="129"/>
      <c r="H200" s="165">
        <f>SUM(H175:H199)</f>
        <v>20278.1895</v>
      </c>
      <c r="I200" s="165">
        <f>SUM(I175:I199)</f>
        <v>24739.391189999995</v>
      </c>
      <c r="J200" s="135">
        <f>I200/$I$228</f>
        <v>6.5526167545145852E-3</v>
      </c>
    </row>
    <row r="201" spans="1:11" x14ac:dyDescent="0.25">
      <c r="A201" s="132"/>
      <c r="B201" s="93"/>
      <c r="C201" s="80"/>
      <c r="D201" s="172"/>
      <c r="E201" s="80"/>
      <c r="F201" s="80"/>
      <c r="G201" s="129"/>
      <c r="H201" s="166"/>
      <c r="I201" s="130"/>
      <c r="J201" s="167"/>
    </row>
    <row r="202" spans="1:11" s="66" customFormat="1" x14ac:dyDescent="0.25">
      <c r="A202" s="157" t="s">
        <v>30</v>
      </c>
      <c r="B202" s="99"/>
      <c r="C202" s="81"/>
      <c r="D202" s="169" t="s">
        <v>108</v>
      </c>
      <c r="E202" s="81"/>
      <c r="F202" s="81"/>
      <c r="G202" s="158"/>
      <c r="H202" s="174"/>
      <c r="I202" s="160"/>
      <c r="J202" s="175"/>
    </row>
    <row r="203" spans="1:11" s="66" customFormat="1" x14ac:dyDescent="0.25">
      <c r="A203" s="132" t="s">
        <v>48</v>
      </c>
      <c r="B203" s="95" t="s">
        <v>122</v>
      </c>
      <c r="C203" s="127">
        <v>101908</v>
      </c>
      <c r="D203" s="172" t="s">
        <v>328</v>
      </c>
      <c r="E203" s="80">
        <v>3</v>
      </c>
      <c r="F203" s="80" t="s">
        <v>29</v>
      </c>
      <c r="G203" s="129">
        <v>213.85</v>
      </c>
      <c r="H203" s="129">
        <f t="shared" ref="H203:H219" si="27">G203*E203</f>
        <v>641.54999999999995</v>
      </c>
      <c r="I203" s="130">
        <f t="shared" ref="I203:I219" si="28">H203*1.22</f>
        <v>782.69099999999992</v>
      </c>
      <c r="J203" s="167"/>
    </row>
    <row r="204" spans="1:11" s="2" customFormat="1" x14ac:dyDescent="0.25">
      <c r="A204" s="132" t="s">
        <v>49</v>
      </c>
      <c r="B204" s="95" t="s">
        <v>122</v>
      </c>
      <c r="C204" s="127" t="s">
        <v>340</v>
      </c>
      <c r="D204" s="172" t="s">
        <v>329</v>
      </c>
      <c r="E204" s="80">
        <v>2</v>
      </c>
      <c r="F204" s="80" t="s">
        <v>29</v>
      </c>
      <c r="G204" s="129">
        <v>220.13</v>
      </c>
      <c r="H204" s="129">
        <f t="shared" si="27"/>
        <v>440.26</v>
      </c>
      <c r="I204" s="130">
        <f t="shared" si="28"/>
        <v>537.11720000000003</v>
      </c>
      <c r="J204" s="167"/>
    </row>
    <row r="205" spans="1:11" ht="25.5" x14ac:dyDescent="0.25">
      <c r="A205" s="132" t="s">
        <v>89</v>
      </c>
      <c r="B205" s="95" t="s">
        <v>122</v>
      </c>
      <c r="C205" s="127" t="s">
        <v>406</v>
      </c>
      <c r="D205" s="172" t="s">
        <v>407</v>
      </c>
      <c r="E205" s="80">
        <v>10</v>
      </c>
      <c r="F205" s="80" t="s">
        <v>29</v>
      </c>
      <c r="G205" s="129">
        <v>21.67</v>
      </c>
      <c r="H205" s="129">
        <f t="shared" si="27"/>
        <v>216.70000000000002</v>
      </c>
      <c r="I205" s="130">
        <f t="shared" si="28"/>
        <v>264.37400000000002</v>
      </c>
      <c r="J205" s="167"/>
    </row>
    <row r="206" spans="1:11" x14ac:dyDescent="0.25">
      <c r="A206" s="132" t="s">
        <v>90</v>
      </c>
      <c r="B206" s="95" t="s">
        <v>122</v>
      </c>
      <c r="C206" s="127" t="s">
        <v>341</v>
      </c>
      <c r="D206" s="172" t="s">
        <v>327</v>
      </c>
      <c r="E206" s="80">
        <v>6</v>
      </c>
      <c r="F206" s="80" t="s">
        <v>29</v>
      </c>
      <c r="G206" s="129">
        <v>202.03</v>
      </c>
      <c r="H206" s="129">
        <f t="shared" si="27"/>
        <v>1212.18</v>
      </c>
      <c r="I206" s="130">
        <f t="shared" si="28"/>
        <v>1478.8596</v>
      </c>
      <c r="J206" s="167"/>
    </row>
    <row r="207" spans="1:11" s="69" customFormat="1" x14ac:dyDescent="0.25">
      <c r="A207" s="132" t="s">
        <v>246</v>
      </c>
      <c r="B207" s="95" t="s">
        <v>122</v>
      </c>
      <c r="C207" s="127" t="s">
        <v>143</v>
      </c>
      <c r="D207" s="172" t="s">
        <v>326</v>
      </c>
      <c r="E207" s="80">
        <v>16</v>
      </c>
      <c r="F207" s="80" t="s">
        <v>29</v>
      </c>
      <c r="G207" s="129">
        <v>14.38</v>
      </c>
      <c r="H207" s="129">
        <f t="shared" si="27"/>
        <v>230.08</v>
      </c>
      <c r="I207" s="130">
        <f t="shared" si="28"/>
        <v>280.69760000000002</v>
      </c>
      <c r="J207" s="167"/>
    </row>
    <row r="208" spans="1:11" s="69" customFormat="1" x14ac:dyDescent="0.25">
      <c r="A208" s="132" t="s">
        <v>247</v>
      </c>
      <c r="B208" s="95" t="s">
        <v>122</v>
      </c>
      <c r="C208" s="127" t="s">
        <v>342</v>
      </c>
      <c r="D208" s="172" t="s">
        <v>330</v>
      </c>
      <c r="E208" s="80">
        <v>1</v>
      </c>
      <c r="F208" s="80" t="s">
        <v>29</v>
      </c>
      <c r="G208" s="129">
        <v>34.119999999999997</v>
      </c>
      <c r="H208" s="129">
        <f t="shared" si="27"/>
        <v>34.119999999999997</v>
      </c>
      <c r="I208" s="130">
        <f t="shared" si="28"/>
        <v>41.626399999999997</v>
      </c>
      <c r="J208" s="167"/>
    </row>
    <row r="209" spans="1:11" s="72" customFormat="1" x14ac:dyDescent="0.25">
      <c r="A209" s="132" t="s">
        <v>248</v>
      </c>
      <c r="B209" s="95" t="s">
        <v>553</v>
      </c>
      <c r="C209" s="127" t="s">
        <v>564</v>
      </c>
      <c r="D209" s="172" t="s">
        <v>331</v>
      </c>
      <c r="E209" s="80">
        <v>61.4</v>
      </c>
      <c r="F209" s="80" t="s">
        <v>13</v>
      </c>
      <c r="G209" s="129">
        <v>767.81</v>
      </c>
      <c r="H209" s="129">
        <f t="shared" si="27"/>
        <v>47143.533999999992</v>
      </c>
      <c r="I209" s="130">
        <f t="shared" si="28"/>
        <v>57515.111479999992</v>
      </c>
      <c r="J209" s="167"/>
    </row>
    <row r="210" spans="1:11" s="72" customFormat="1" x14ac:dyDescent="0.25">
      <c r="A210" s="132" t="s">
        <v>249</v>
      </c>
      <c r="B210" s="95" t="s">
        <v>122</v>
      </c>
      <c r="C210" s="127" t="s">
        <v>345</v>
      </c>
      <c r="D210" s="172" t="s">
        <v>332</v>
      </c>
      <c r="E210" s="80">
        <v>29.5</v>
      </c>
      <c r="F210" s="80" t="s">
        <v>13</v>
      </c>
      <c r="G210" s="129">
        <v>69.709999999999994</v>
      </c>
      <c r="H210" s="129">
        <f t="shared" si="27"/>
        <v>2056.4449999999997</v>
      </c>
      <c r="I210" s="130">
        <f t="shared" si="28"/>
        <v>2508.8628999999996</v>
      </c>
      <c r="J210" s="167"/>
    </row>
    <row r="211" spans="1:11" s="72" customFormat="1" x14ac:dyDescent="0.25">
      <c r="A211" s="132" t="s">
        <v>250</v>
      </c>
      <c r="B211" s="95" t="s">
        <v>122</v>
      </c>
      <c r="C211" s="127" t="s">
        <v>346</v>
      </c>
      <c r="D211" s="172" t="s">
        <v>333</v>
      </c>
      <c r="E211" s="80">
        <v>15</v>
      </c>
      <c r="F211" s="80" t="s">
        <v>13</v>
      </c>
      <c r="G211" s="129">
        <v>69.83</v>
      </c>
      <c r="H211" s="129">
        <f t="shared" si="27"/>
        <v>1047.45</v>
      </c>
      <c r="I211" s="130">
        <f t="shared" si="28"/>
        <v>1277.8890000000001</v>
      </c>
      <c r="J211" s="167"/>
    </row>
    <row r="212" spans="1:11" s="72" customFormat="1" x14ac:dyDescent="0.25">
      <c r="A212" s="132" t="s">
        <v>251</v>
      </c>
      <c r="B212" s="95" t="s">
        <v>122</v>
      </c>
      <c r="C212" s="127" t="s">
        <v>350</v>
      </c>
      <c r="D212" s="172" t="s">
        <v>351</v>
      </c>
      <c r="E212" s="80">
        <v>8</v>
      </c>
      <c r="F212" s="80" t="s">
        <v>29</v>
      </c>
      <c r="G212" s="129">
        <v>21.71</v>
      </c>
      <c r="H212" s="129">
        <f t="shared" si="27"/>
        <v>173.68</v>
      </c>
      <c r="I212" s="130">
        <f t="shared" si="28"/>
        <v>211.8896</v>
      </c>
      <c r="J212" s="167"/>
    </row>
    <row r="213" spans="1:11" s="72" customFormat="1" x14ac:dyDescent="0.25">
      <c r="A213" s="132" t="s">
        <v>252</v>
      </c>
      <c r="B213" s="95" t="s">
        <v>122</v>
      </c>
      <c r="C213" s="127" t="s">
        <v>344</v>
      </c>
      <c r="D213" s="172" t="s">
        <v>334</v>
      </c>
      <c r="E213" s="80">
        <v>4</v>
      </c>
      <c r="F213" s="80" t="s">
        <v>29</v>
      </c>
      <c r="G213" s="129">
        <v>12.17</v>
      </c>
      <c r="H213" s="129">
        <f t="shared" si="27"/>
        <v>48.68</v>
      </c>
      <c r="I213" s="130">
        <f t="shared" si="28"/>
        <v>59.389600000000002</v>
      </c>
      <c r="J213" s="167"/>
    </row>
    <row r="214" spans="1:11" s="72" customFormat="1" x14ac:dyDescent="0.25">
      <c r="A214" s="132" t="s">
        <v>253</v>
      </c>
      <c r="B214" s="95" t="s">
        <v>122</v>
      </c>
      <c r="C214" s="127" t="s">
        <v>339</v>
      </c>
      <c r="D214" s="172" t="s">
        <v>335</v>
      </c>
      <c r="E214" s="80">
        <v>1</v>
      </c>
      <c r="F214" s="80" t="s">
        <v>29</v>
      </c>
      <c r="G214" s="129">
        <v>48.34</v>
      </c>
      <c r="H214" s="129">
        <f t="shared" si="27"/>
        <v>48.34</v>
      </c>
      <c r="I214" s="130">
        <f t="shared" si="28"/>
        <v>58.974800000000002</v>
      </c>
      <c r="J214" s="167"/>
    </row>
    <row r="215" spans="1:11" s="72" customFormat="1" x14ac:dyDescent="0.25">
      <c r="A215" s="132" t="s">
        <v>254</v>
      </c>
      <c r="B215" s="95" t="s">
        <v>122</v>
      </c>
      <c r="C215" s="127" t="s">
        <v>347</v>
      </c>
      <c r="D215" s="172" t="s">
        <v>336</v>
      </c>
      <c r="E215" s="80">
        <v>1</v>
      </c>
      <c r="F215" s="80" t="s">
        <v>29</v>
      </c>
      <c r="G215" s="129">
        <v>41.29</v>
      </c>
      <c r="H215" s="129">
        <f t="shared" si="27"/>
        <v>41.29</v>
      </c>
      <c r="I215" s="130">
        <f t="shared" si="28"/>
        <v>50.373799999999996</v>
      </c>
      <c r="J215" s="167"/>
    </row>
    <row r="216" spans="1:11" s="72" customFormat="1" x14ac:dyDescent="0.25">
      <c r="A216" s="132" t="s">
        <v>255</v>
      </c>
      <c r="B216" s="95" t="s">
        <v>122</v>
      </c>
      <c r="C216" s="127" t="s">
        <v>348</v>
      </c>
      <c r="D216" s="172" t="s">
        <v>337</v>
      </c>
      <c r="E216" s="80">
        <v>13</v>
      </c>
      <c r="F216" s="80" t="s">
        <v>181</v>
      </c>
      <c r="G216" s="129">
        <v>9.06</v>
      </c>
      <c r="H216" s="129">
        <f t="shared" si="27"/>
        <v>117.78</v>
      </c>
      <c r="I216" s="130">
        <f t="shared" si="28"/>
        <v>143.69159999999999</v>
      </c>
      <c r="J216" s="167"/>
    </row>
    <row r="217" spans="1:11" s="72" customFormat="1" x14ac:dyDescent="0.25">
      <c r="A217" s="132" t="s">
        <v>256</v>
      </c>
      <c r="B217" s="95" t="s">
        <v>122</v>
      </c>
      <c r="C217" s="127" t="s">
        <v>349</v>
      </c>
      <c r="D217" s="172" t="s">
        <v>338</v>
      </c>
      <c r="E217" s="80">
        <v>2</v>
      </c>
      <c r="F217" s="80" t="s">
        <v>29</v>
      </c>
      <c r="G217" s="129">
        <v>13.44</v>
      </c>
      <c r="H217" s="129">
        <f t="shared" si="27"/>
        <v>26.88</v>
      </c>
      <c r="I217" s="130">
        <f t="shared" si="28"/>
        <v>32.793599999999998</v>
      </c>
      <c r="J217" s="167"/>
    </row>
    <row r="218" spans="1:11" s="72" customFormat="1" x14ac:dyDescent="0.25">
      <c r="A218" s="132" t="s">
        <v>257</v>
      </c>
      <c r="B218" s="95" t="s">
        <v>122</v>
      </c>
      <c r="C218" s="127" t="s">
        <v>342</v>
      </c>
      <c r="D218" s="172" t="s">
        <v>343</v>
      </c>
      <c r="E218" s="80">
        <v>1</v>
      </c>
      <c r="F218" s="80" t="s">
        <v>29</v>
      </c>
      <c r="G218" s="129">
        <v>28.37</v>
      </c>
      <c r="H218" s="129">
        <f t="shared" si="27"/>
        <v>28.37</v>
      </c>
      <c r="I218" s="130">
        <f t="shared" si="28"/>
        <v>34.611400000000003</v>
      </c>
      <c r="J218" s="167"/>
    </row>
    <row r="219" spans="1:11" s="72" customFormat="1" x14ac:dyDescent="0.25">
      <c r="A219" s="132" t="s">
        <v>258</v>
      </c>
      <c r="B219" s="95" t="s">
        <v>122</v>
      </c>
      <c r="C219" s="127" t="s">
        <v>352</v>
      </c>
      <c r="D219" s="172" t="s">
        <v>353</v>
      </c>
      <c r="E219" s="80">
        <v>1</v>
      </c>
      <c r="F219" s="80" t="s">
        <v>29</v>
      </c>
      <c r="G219" s="129">
        <v>87.95</v>
      </c>
      <c r="H219" s="129">
        <f t="shared" si="27"/>
        <v>87.95</v>
      </c>
      <c r="I219" s="130">
        <f t="shared" si="28"/>
        <v>107.29900000000001</v>
      </c>
      <c r="J219" s="167"/>
      <c r="K219" s="67"/>
    </row>
    <row r="220" spans="1:11" s="72" customFormat="1" x14ac:dyDescent="0.25">
      <c r="A220" s="132"/>
      <c r="B220" s="93"/>
      <c r="C220" s="80"/>
      <c r="D220" s="133" t="s">
        <v>552</v>
      </c>
      <c r="E220" s="80"/>
      <c r="F220" s="80"/>
      <c r="G220" s="129"/>
      <c r="H220" s="165">
        <f>SUM(H203:H219)</f>
        <v>53595.288999999982</v>
      </c>
      <c r="I220" s="165">
        <f>SUM(I203:I219)</f>
        <v>65386.25258</v>
      </c>
      <c r="J220" s="135">
        <f>I220/$I$228</f>
        <v>1.7318577117767409E-2</v>
      </c>
    </row>
    <row r="221" spans="1:11" s="72" customFormat="1" x14ac:dyDescent="0.25">
      <c r="A221" s="176"/>
      <c r="B221" s="101"/>
      <c r="C221" s="101"/>
      <c r="D221" s="101"/>
      <c r="E221" s="101"/>
      <c r="F221" s="101"/>
      <c r="G221" s="101"/>
      <c r="H221" s="101"/>
      <c r="I221" s="101"/>
      <c r="J221" s="177"/>
    </row>
    <row r="222" spans="1:11" s="72" customFormat="1" x14ac:dyDescent="0.25">
      <c r="A222" s="157" t="s">
        <v>91</v>
      </c>
      <c r="B222" s="99"/>
      <c r="C222" s="81"/>
      <c r="D222" s="150" t="s">
        <v>31</v>
      </c>
      <c r="E222" s="81"/>
      <c r="F222" s="81"/>
      <c r="G222" s="158"/>
      <c r="H222" s="170"/>
      <c r="I222" s="160">
        <f t="shared" ref="I222" si="29">H222*1.25</f>
        <v>0</v>
      </c>
      <c r="J222" s="175"/>
    </row>
    <row r="223" spans="1:11" s="72" customFormat="1" x14ac:dyDescent="0.25">
      <c r="A223" s="132" t="s">
        <v>92</v>
      </c>
      <c r="B223" s="95" t="s">
        <v>122</v>
      </c>
      <c r="C223" s="127" t="s">
        <v>497</v>
      </c>
      <c r="D223" s="128" t="s">
        <v>32</v>
      </c>
      <c r="E223" s="80">
        <v>339.14</v>
      </c>
      <c r="F223" s="80" t="s">
        <v>11</v>
      </c>
      <c r="G223" s="129">
        <v>7.19</v>
      </c>
      <c r="H223" s="166">
        <f>G223*E223</f>
        <v>2438.4166</v>
      </c>
      <c r="I223" s="130">
        <f t="shared" ref="I223:I226" si="30">H223*1.22</f>
        <v>2974.8682519999998</v>
      </c>
      <c r="J223" s="167"/>
    </row>
    <row r="224" spans="1:11" ht="76.5" x14ac:dyDescent="0.25">
      <c r="A224" s="132" t="s">
        <v>283</v>
      </c>
      <c r="B224" s="95" t="s">
        <v>0</v>
      </c>
      <c r="C224" s="127" t="s">
        <v>433</v>
      </c>
      <c r="D224" s="172" t="s">
        <v>452</v>
      </c>
      <c r="E224" s="80">
        <v>1</v>
      </c>
      <c r="F224" s="80" t="s">
        <v>29</v>
      </c>
      <c r="G224" s="129">
        <v>14131.66</v>
      </c>
      <c r="H224" s="166">
        <f t="shared" ref="H224:H226" si="31">G224*E224</f>
        <v>14131.66</v>
      </c>
      <c r="I224" s="130">
        <f t="shared" si="30"/>
        <v>17240.625199999999</v>
      </c>
      <c r="J224" s="167"/>
    </row>
    <row r="225" spans="1:13" s="2" customFormat="1" x14ac:dyDescent="0.25">
      <c r="A225" s="132" t="s">
        <v>284</v>
      </c>
      <c r="B225" s="95" t="s">
        <v>122</v>
      </c>
      <c r="C225" s="127" t="s">
        <v>442</v>
      </c>
      <c r="D225" s="128" t="s">
        <v>443</v>
      </c>
      <c r="E225" s="80">
        <v>12</v>
      </c>
      <c r="F225" s="80" t="s">
        <v>444</v>
      </c>
      <c r="G225" s="129">
        <v>35.590000000000003</v>
      </c>
      <c r="H225" s="166">
        <f t="shared" si="31"/>
        <v>427.08000000000004</v>
      </c>
      <c r="I225" s="130">
        <f t="shared" si="30"/>
        <v>521.0376</v>
      </c>
      <c r="J225" s="167"/>
    </row>
    <row r="226" spans="1:13" s="2" customFormat="1" ht="25.5" x14ac:dyDescent="0.25">
      <c r="A226" s="132" t="s">
        <v>285</v>
      </c>
      <c r="B226" s="95" t="s">
        <v>122</v>
      </c>
      <c r="C226" s="127" t="s">
        <v>354</v>
      </c>
      <c r="D226" s="128" t="s">
        <v>355</v>
      </c>
      <c r="E226" s="80">
        <v>350</v>
      </c>
      <c r="F226" s="80" t="s">
        <v>14</v>
      </c>
      <c r="G226" s="129">
        <v>9.24</v>
      </c>
      <c r="H226" s="166">
        <f t="shared" si="31"/>
        <v>3234</v>
      </c>
      <c r="I226" s="130">
        <f t="shared" si="30"/>
        <v>3945.48</v>
      </c>
      <c r="J226" s="167"/>
    </row>
    <row r="227" spans="1:13" s="2" customFormat="1" ht="15.75" thickBot="1" x14ac:dyDescent="0.3">
      <c r="A227" s="178"/>
      <c r="B227" s="102"/>
      <c r="C227" s="86"/>
      <c r="D227" s="179" t="s">
        <v>85</v>
      </c>
      <c r="E227" s="86"/>
      <c r="F227" s="86"/>
      <c r="G227" s="180"/>
      <c r="H227" s="181">
        <f>SUM(H226:H226)</f>
        <v>3234</v>
      </c>
      <c r="I227" s="181">
        <f>SUM(I223:I226)</f>
        <v>24682.011051999998</v>
      </c>
      <c r="J227" s="182">
        <f>I227/$I$228</f>
        <v>6.5374187227300717E-3</v>
      </c>
      <c r="K227" s="65"/>
    </row>
    <row r="228" spans="1:13" s="2" customFormat="1" ht="15.75" thickBot="1" x14ac:dyDescent="0.3">
      <c r="A228" s="183"/>
      <c r="B228" s="103"/>
      <c r="C228" s="184"/>
      <c r="D228" s="185" t="s">
        <v>33</v>
      </c>
      <c r="E228" s="82"/>
      <c r="F228" s="184"/>
      <c r="G228" s="186"/>
      <c r="H228" s="187">
        <f>SUM(H8:H227)/2</f>
        <v>3056093.6311999992</v>
      </c>
      <c r="I228" s="187">
        <f>SUM(I8:I227)/2</f>
        <v>3775497.9601019984</v>
      </c>
      <c r="J228" s="205">
        <v>1</v>
      </c>
    </row>
    <row r="229" spans="1:13" x14ac:dyDescent="0.25">
      <c r="A229" s="104"/>
      <c r="B229" s="104"/>
      <c r="C229" s="188"/>
      <c r="D229" s="189"/>
      <c r="E229" s="83"/>
      <c r="F229" s="188"/>
      <c r="G229" s="104"/>
      <c r="H229" s="190"/>
      <c r="I229" s="190"/>
      <c r="J229" s="191"/>
      <c r="L229" s="1"/>
      <c r="M229" s="1"/>
    </row>
    <row r="230" spans="1:13" ht="16.5" customHeight="1" x14ac:dyDescent="0.25">
      <c r="A230" s="104" t="s">
        <v>424</v>
      </c>
      <c r="B230" s="104"/>
      <c r="C230" s="192"/>
      <c r="D230" s="193"/>
      <c r="E230" s="84"/>
      <c r="F230" s="192"/>
      <c r="G230" s="192"/>
      <c r="H230" s="192"/>
      <c r="I230" s="192"/>
      <c r="J230" s="192"/>
    </row>
    <row r="231" spans="1:13" x14ac:dyDescent="0.25">
      <c r="A231" s="104" t="s">
        <v>426</v>
      </c>
      <c r="B231" s="104"/>
      <c r="C231" s="104"/>
      <c r="D231" s="194"/>
      <c r="E231" s="83"/>
      <c r="F231" s="104"/>
      <c r="G231" s="104"/>
      <c r="H231" s="104"/>
      <c r="I231" s="104"/>
      <c r="J231" s="104"/>
    </row>
    <row r="232" spans="1:13" ht="15" hidden="1" customHeight="1" x14ac:dyDescent="0.25">
      <c r="A232" s="104" t="s">
        <v>133</v>
      </c>
      <c r="B232" s="105"/>
      <c r="C232" s="195"/>
      <c r="D232" s="196"/>
      <c r="E232" s="85"/>
      <c r="F232" s="195"/>
      <c r="G232" s="105"/>
      <c r="H232" s="105"/>
      <c r="I232" s="105"/>
      <c r="J232" s="195"/>
    </row>
    <row r="233" spans="1:13" x14ac:dyDescent="0.25">
      <c r="A233" s="197" t="s">
        <v>425</v>
      </c>
      <c r="B233" s="105"/>
      <c r="D233" s="198"/>
      <c r="E233" s="85"/>
      <c r="F233" s="195"/>
      <c r="G233" s="105"/>
      <c r="H233" s="105"/>
      <c r="I233" s="105"/>
      <c r="J233" s="195"/>
    </row>
    <row r="234" spans="1:13" x14ac:dyDescent="0.25">
      <c r="A234" s="105"/>
      <c r="B234" s="105"/>
      <c r="C234" s="195"/>
      <c r="D234" s="196"/>
      <c r="E234" s="85"/>
      <c r="F234" s="195"/>
      <c r="G234" s="105"/>
      <c r="H234" s="105"/>
      <c r="I234" s="105"/>
      <c r="J234" s="195"/>
    </row>
    <row r="235" spans="1:13" x14ac:dyDescent="0.25">
      <c r="A235" s="105"/>
      <c r="B235" s="105"/>
      <c r="C235" s="195"/>
      <c r="D235" s="196"/>
      <c r="E235" s="85"/>
      <c r="F235" s="195"/>
      <c r="G235" s="105"/>
      <c r="H235" s="105"/>
      <c r="I235" s="105"/>
      <c r="J235" s="195"/>
    </row>
    <row r="236" spans="1:13" x14ac:dyDescent="0.25">
      <c r="A236" s="105"/>
      <c r="B236" s="105"/>
      <c r="C236" s="195"/>
      <c r="D236" s="196"/>
      <c r="E236" s="85"/>
      <c r="F236" s="195"/>
      <c r="G236" s="105"/>
      <c r="H236" s="105"/>
      <c r="I236" s="105"/>
      <c r="J236" s="195"/>
    </row>
    <row r="237" spans="1:13" x14ac:dyDescent="0.25">
      <c r="A237" s="105"/>
      <c r="B237" s="105"/>
      <c r="C237" s="195"/>
      <c r="D237" s="196"/>
      <c r="E237" s="85"/>
      <c r="F237" s="195"/>
      <c r="G237" s="105"/>
      <c r="H237" s="105"/>
      <c r="I237" s="105"/>
      <c r="J237" s="195"/>
    </row>
    <row r="238" spans="1:13" x14ac:dyDescent="0.25">
      <c r="A238" s="105"/>
      <c r="B238" s="105"/>
      <c r="C238" s="195"/>
      <c r="D238" s="196"/>
      <c r="E238" s="85"/>
      <c r="F238" s="195"/>
      <c r="G238" s="105"/>
      <c r="H238" s="105"/>
      <c r="I238" s="105"/>
      <c r="J238" s="195"/>
    </row>
    <row r="239" spans="1:13" x14ac:dyDescent="0.25">
      <c r="A239" s="105"/>
      <c r="B239" s="105"/>
      <c r="C239" s="195"/>
      <c r="D239" s="196"/>
      <c r="E239" s="85"/>
      <c r="F239" s="195"/>
      <c r="G239" s="105"/>
      <c r="H239" s="105"/>
      <c r="I239" s="105"/>
      <c r="J239" s="195"/>
    </row>
    <row r="240" spans="1:13" x14ac:dyDescent="0.25">
      <c r="A240" s="105"/>
      <c r="B240" s="105"/>
      <c r="C240" s="195"/>
      <c r="D240" s="196"/>
      <c r="E240" s="85"/>
      <c r="F240" s="195"/>
      <c r="G240" s="105"/>
      <c r="H240" s="105"/>
      <c r="I240" s="105"/>
      <c r="J240" s="195"/>
    </row>
    <row r="241" spans="1:10" x14ac:dyDescent="0.25">
      <c r="A241" s="105"/>
      <c r="B241" s="105"/>
      <c r="C241" s="195"/>
      <c r="D241" s="196"/>
      <c r="E241" s="85"/>
      <c r="F241" s="195"/>
      <c r="G241" s="105"/>
      <c r="H241" s="105"/>
      <c r="I241" s="105"/>
      <c r="J241" s="195"/>
    </row>
    <row r="242" spans="1:10" x14ac:dyDescent="0.25">
      <c r="A242" s="105"/>
      <c r="B242" s="105"/>
      <c r="C242" s="195"/>
      <c r="D242" s="196"/>
      <c r="E242" s="85"/>
      <c r="F242" s="195"/>
      <c r="G242" s="105"/>
      <c r="H242" s="105"/>
      <c r="I242" s="105"/>
      <c r="J242" s="195"/>
    </row>
    <row r="243" spans="1:10" x14ac:dyDescent="0.25">
      <c r="A243" s="105"/>
      <c r="B243" s="105"/>
      <c r="C243" s="195"/>
      <c r="D243" s="196"/>
      <c r="E243" s="85"/>
      <c r="F243" s="195"/>
      <c r="G243" s="105"/>
      <c r="H243" s="105"/>
      <c r="I243" s="105"/>
      <c r="J243" s="195"/>
    </row>
    <row r="244" spans="1:10" x14ac:dyDescent="0.25">
      <c r="A244" s="105"/>
      <c r="B244" s="105"/>
      <c r="C244" s="195"/>
      <c r="D244" s="196"/>
      <c r="E244" s="85"/>
      <c r="F244" s="195"/>
      <c r="G244" s="105"/>
      <c r="H244" s="105"/>
      <c r="I244" s="105"/>
      <c r="J244" s="195"/>
    </row>
    <row r="245" spans="1:10" x14ac:dyDescent="0.25">
      <c r="A245" s="105"/>
      <c r="B245" s="105"/>
      <c r="C245" s="195"/>
      <c r="D245" s="196"/>
      <c r="E245" s="85"/>
      <c r="F245" s="195"/>
      <c r="G245" s="105"/>
      <c r="H245" s="105"/>
      <c r="I245" s="105"/>
      <c r="J245" s="195"/>
    </row>
    <row r="246" spans="1:10" x14ac:dyDescent="0.25">
      <c r="A246" s="105"/>
      <c r="B246" s="105"/>
      <c r="C246" s="195"/>
      <c r="D246" s="196"/>
      <c r="E246" s="85"/>
      <c r="F246" s="195"/>
      <c r="G246" s="105"/>
      <c r="H246" s="105"/>
      <c r="I246" s="105"/>
      <c r="J246" s="195"/>
    </row>
    <row r="247" spans="1:10" x14ac:dyDescent="0.25">
      <c r="A247" s="105"/>
      <c r="B247" s="105"/>
      <c r="C247" s="195"/>
      <c r="D247" s="196"/>
      <c r="E247" s="85"/>
      <c r="F247" s="195"/>
      <c r="G247" s="105"/>
      <c r="H247" s="105"/>
      <c r="I247" s="105"/>
      <c r="J247" s="195"/>
    </row>
    <row r="248" spans="1:10" x14ac:dyDescent="0.25">
      <c r="A248" s="105"/>
      <c r="B248" s="105"/>
      <c r="C248" s="195"/>
      <c r="D248" s="196"/>
      <c r="E248" s="85"/>
      <c r="F248" s="195"/>
      <c r="G248" s="105"/>
      <c r="H248" s="105"/>
      <c r="I248" s="105"/>
      <c r="J248" s="195"/>
    </row>
    <row r="249" spans="1:10" x14ac:dyDescent="0.25">
      <c r="A249" s="105"/>
      <c r="B249" s="105"/>
      <c r="C249" s="195"/>
      <c r="D249" s="196"/>
      <c r="E249" s="85"/>
      <c r="F249" s="195"/>
      <c r="G249" s="105"/>
      <c r="H249" s="105"/>
      <c r="I249" s="105"/>
      <c r="J249" s="195"/>
    </row>
    <row r="250" spans="1:10" x14ac:dyDescent="0.25">
      <c r="A250" s="105"/>
      <c r="B250" s="105"/>
      <c r="C250" s="195"/>
      <c r="D250" s="196"/>
      <c r="E250" s="85"/>
      <c r="F250" s="195"/>
      <c r="G250" s="105"/>
      <c r="H250" s="105"/>
      <c r="I250" s="105"/>
      <c r="J250" s="195"/>
    </row>
    <row r="251" spans="1:10" x14ac:dyDescent="0.25">
      <c r="A251" s="105"/>
      <c r="B251" s="105"/>
      <c r="C251" s="195"/>
      <c r="D251" s="196"/>
      <c r="E251" s="85"/>
      <c r="F251" s="195"/>
      <c r="G251" s="105"/>
      <c r="H251" s="105"/>
      <c r="I251" s="105"/>
      <c r="J251" s="195"/>
    </row>
    <row r="252" spans="1:10" x14ac:dyDescent="0.25">
      <c r="A252" s="105"/>
      <c r="B252" s="105"/>
      <c r="C252" s="195"/>
      <c r="D252" s="196"/>
      <c r="E252" s="85"/>
      <c r="F252" s="195"/>
      <c r="G252" s="105"/>
      <c r="H252" s="105"/>
      <c r="I252" s="105"/>
      <c r="J252" s="195"/>
    </row>
    <row r="253" spans="1:10" x14ac:dyDescent="0.25">
      <c r="A253" s="105"/>
      <c r="B253" s="105"/>
      <c r="C253" s="195"/>
      <c r="D253" s="196"/>
      <c r="E253" s="85"/>
      <c r="F253" s="195"/>
      <c r="G253" s="105"/>
      <c r="H253" s="105"/>
      <c r="I253" s="105"/>
      <c r="J253" s="195"/>
    </row>
    <row r="254" spans="1:10" x14ac:dyDescent="0.25">
      <c r="A254" s="105"/>
      <c r="B254" s="105"/>
      <c r="C254" s="195"/>
      <c r="D254" s="196"/>
      <c r="E254" s="85"/>
      <c r="F254" s="195"/>
      <c r="G254" s="105"/>
      <c r="H254" s="105"/>
      <c r="I254" s="105"/>
      <c r="J254" s="195"/>
    </row>
    <row r="255" spans="1:10" x14ac:dyDescent="0.25">
      <c r="A255" s="105"/>
      <c r="B255" s="105"/>
      <c r="C255" s="195"/>
      <c r="D255" s="196"/>
      <c r="E255" s="85"/>
      <c r="F255" s="195"/>
      <c r="G255" s="105"/>
      <c r="H255" s="105"/>
      <c r="I255" s="105"/>
      <c r="J255" s="195"/>
    </row>
    <row r="256" spans="1:10" x14ac:dyDescent="0.25">
      <c r="A256" s="105"/>
      <c r="B256" s="105"/>
      <c r="C256" s="195"/>
      <c r="D256" s="196"/>
      <c r="E256" s="85"/>
      <c r="F256" s="195"/>
      <c r="G256" s="105"/>
      <c r="H256" s="105"/>
      <c r="I256" s="105"/>
      <c r="J256" s="195"/>
    </row>
    <row r="257" spans="1:10" x14ac:dyDescent="0.25">
      <c r="A257" s="105"/>
      <c r="B257" s="105"/>
      <c r="C257" s="195"/>
      <c r="D257" s="196"/>
      <c r="E257" s="85"/>
      <c r="F257" s="195"/>
      <c r="G257" s="105"/>
      <c r="H257" s="105"/>
      <c r="I257" s="105"/>
      <c r="J257" s="195"/>
    </row>
    <row r="258" spans="1:10" x14ac:dyDescent="0.25">
      <c r="A258" s="105"/>
      <c r="B258" s="105"/>
      <c r="C258" s="195"/>
      <c r="D258" s="196"/>
      <c r="E258" s="85"/>
      <c r="F258" s="195"/>
      <c r="G258" s="105"/>
      <c r="H258" s="105"/>
      <c r="I258" s="105"/>
      <c r="J258" s="195"/>
    </row>
    <row r="259" spans="1:10" x14ac:dyDescent="0.25">
      <c r="A259" s="105"/>
      <c r="B259" s="105"/>
      <c r="C259" s="195"/>
      <c r="D259" s="196"/>
      <c r="E259" s="85"/>
      <c r="F259" s="195"/>
      <c r="G259" s="105"/>
      <c r="H259" s="105"/>
      <c r="I259" s="105"/>
      <c r="J259" s="195"/>
    </row>
    <row r="260" spans="1:10" x14ac:dyDescent="0.25">
      <c r="A260" s="105"/>
      <c r="B260" s="105"/>
      <c r="C260" s="195"/>
      <c r="D260" s="196"/>
      <c r="E260" s="85"/>
      <c r="F260" s="195"/>
      <c r="G260" s="105"/>
      <c r="H260" s="105"/>
      <c r="I260" s="105"/>
      <c r="J260" s="195"/>
    </row>
    <row r="261" spans="1:10" x14ac:dyDescent="0.25">
      <c r="A261" s="105"/>
      <c r="B261" s="105"/>
      <c r="C261" s="195"/>
      <c r="D261" s="196"/>
      <c r="E261" s="85"/>
      <c r="F261" s="195"/>
      <c r="G261" s="105"/>
      <c r="H261" s="105"/>
      <c r="I261" s="105"/>
      <c r="J261" s="195"/>
    </row>
    <row r="262" spans="1:10" x14ac:dyDescent="0.25">
      <c r="A262" s="105"/>
      <c r="B262" s="105"/>
      <c r="C262" s="195"/>
      <c r="D262" s="196"/>
      <c r="E262" s="85"/>
      <c r="F262" s="195"/>
      <c r="G262" s="105"/>
      <c r="H262" s="105"/>
      <c r="I262" s="105"/>
      <c r="J262" s="195"/>
    </row>
    <row r="263" spans="1:10" x14ac:dyDescent="0.25">
      <c r="A263" s="105"/>
      <c r="B263" s="105"/>
      <c r="C263" s="195"/>
      <c r="D263" s="196"/>
      <c r="E263" s="85"/>
      <c r="F263" s="195"/>
      <c r="G263" s="105"/>
      <c r="H263" s="105"/>
      <c r="I263" s="105"/>
      <c r="J263" s="195"/>
    </row>
    <row r="264" spans="1:10" x14ac:dyDescent="0.25">
      <c r="A264" s="105"/>
      <c r="B264" s="105"/>
      <c r="C264" s="195"/>
      <c r="D264" s="196"/>
      <c r="E264" s="85"/>
      <c r="F264" s="195"/>
      <c r="G264" s="105"/>
      <c r="H264" s="105"/>
      <c r="I264" s="105"/>
      <c r="J264" s="195"/>
    </row>
    <row r="265" spans="1:10" x14ac:dyDescent="0.25">
      <c r="A265" s="105"/>
      <c r="B265" s="105"/>
      <c r="C265" s="195"/>
      <c r="D265" s="196"/>
      <c r="E265" s="85"/>
      <c r="F265" s="195"/>
      <c r="G265" s="105"/>
      <c r="H265" s="105"/>
      <c r="I265" s="105"/>
      <c r="J265" s="195"/>
    </row>
    <row r="266" spans="1:10" x14ac:dyDescent="0.25">
      <c r="A266" s="105"/>
      <c r="B266" s="105"/>
      <c r="C266" s="195"/>
      <c r="D266" s="196"/>
      <c r="E266" s="85"/>
      <c r="F266" s="195"/>
      <c r="G266" s="105"/>
      <c r="H266" s="105"/>
      <c r="I266" s="105"/>
      <c r="J266" s="195"/>
    </row>
    <row r="267" spans="1:10" x14ac:dyDescent="0.25">
      <c r="A267" s="105"/>
      <c r="B267" s="105"/>
      <c r="C267" s="195"/>
      <c r="D267" s="196"/>
      <c r="E267" s="85"/>
      <c r="F267" s="195"/>
      <c r="G267" s="105"/>
      <c r="H267" s="105"/>
      <c r="I267" s="105"/>
      <c r="J267" s="195"/>
    </row>
    <row r="268" spans="1:10" x14ac:dyDescent="0.25">
      <c r="A268" s="105"/>
      <c r="B268" s="105"/>
      <c r="C268" s="195"/>
      <c r="D268" s="196"/>
      <c r="E268" s="85"/>
      <c r="F268" s="195"/>
      <c r="G268" s="105"/>
      <c r="H268" s="105"/>
      <c r="I268" s="105"/>
      <c r="J268" s="195"/>
    </row>
    <row r="269" spans="1:10" x14ac:dyDescent="0.25">
      <c r="A269" s="105"/>
      <c r="B269" s="105"/>
      <c r="C269" s="195"/>
      <c r="D269" s="196"/>
      <c r="E269" s="85"/>
      <c r="F269" s="195"/>
      <c r="G269" s="105"/>
      <c r="H269" s="105"/>
      <c r="I269" s="105"/>
      <c r="J269" s="195"/>
    </row>
    <row r="270" spans="1:10" x14ac:dyDescent="0.25">
      <c r="A270" s="105"/>
      <c r="B270" s="105"/>
      <c r="C270" s="195"/>
      <c r="D270" s="196"/>
      <c r="E270" s="85"/>
      <c r="F270" s="195"/>
      <c r="G270" s="105"/>
      <c r="H270" s="105"/>
      <c r="I270" s="105"/>
      <c r="J270" s="195"/>
    </row>
    <row r="271" spans="1:10" x14ac:dyDescent="0.25">
      <c r="A271" s="105"/>
      <c r="B271" s="105"/>
      <c r="C271" s="195"/>
      <c r="D271" s="196"/>
      <c r="E271" s="85"/>
      <c r="F271" s="195"/>
      <c r="G271" s="105"/>
      <c r="H271" s="105"/>
      <c r="I271" s="105"/>
      <c r="J271" s="195"/>
    </row>
    <row r="272" spans="1:10" x14ac:dyDescent="0.25">
      <c r="A272" s="105"/>
      <c r="B272" s="105"/>
      <c r="C272" s="195"/>
      <c r="D272" s="196"/>
      <c r="E272" s="85"/>
      <c r="F272" s="195"/>
      <c r="G272" s="105"/>
      <c r="H272" s="105"/>
      <c r="I272" s="105"/>
      <c r="J272" s="195"/>
    </row>
    <row r="273" spans="1:10" x14ac:dyDescent="0.25">
      <c r="A273" s="105"/>
      <c r="B273" s="105"/>
      <c r="C273" s="195"/>
      <c r="D273" s="196"/>
      <c r="E273" s="85"/>
      <c r="F273" s="195"/>
      <c r="G273" s="105"/>
      <c r="H273" s="105"/>
      <c r="I273" s="105"/>
      <c r="J273" s="195"/>
    </row>
    <row r="274" spans="1:10" x14ac:dyDescent="0.25">
      <c r="A274" s="105"/>
      <c r="B274" s="105"/>
      <c r="C274" s="195"/>
      <c r="D274" s="196"/>
      <c r="E274" s="85"/>
      <c r="F274" s="195"/>
      <c r="G274" s="105"/>
      <c r="H274" s="105"/>
      <c r="I274" s="105"/>
      <c r="J274" s="195"/>
    </row>
    <row r="275" spans="1:10" x14ac:dyDescent="0.25">
      <c r="A275" s="105"/>
      <c r="B275" s="105"/>
      <c r="C275" s="195"/>
      <c r="D275" s="196"/>
      <c r="E275" s="85"/>
      <c r="F275" s="195"/>
      <c r="G275" s="105"/>
      <c r="H275" s="105"/>
      <c r="I275" s="105"/>
      <c r="J275" s="195"/>
    </row>
    <row r="276" spans="1:10" x14ac:dyDescent="0.25">
      <c r="A276" s="105"/>
      <c r="B276" s="105"/>
      <c r="C276" s="195"/>
      <c r="D276" s="196"/>
      <c r="E276" s="85"/>
      <c r="F276" s="195"/>
      <c r="G276" s="105"/>
      <c r="H276" s="105"/>
      <c r="I276" s="105"/>
      <c r="J276" s="195"/>
    </row>
    <row r="277" spans="1:10" x14ac:dyDescent="0.25">
      <c r="A277" s="105"/>
      <c r="B277" s="105"/>
      <c r="C277" s="195"/>
      <c r="D277" s="196"/>
      <c r="E277" s="85"/>
      <c r="F277" s="195"/>
      <c r="G277" s="105"/>
      <c r="H277" s="105"/>
      <c r="I277" s="105"/>
      <c r="J277" s="195"/>
    </row>
    <row r="278" spans="1:10" x14ac:dyDescent="0.25">
      <c r="A278" s="105"/>
      <c r="B278" s="105"/>
      <c r="C278" s="195"/>
      <c r="D278" s="196"/>
      <c r="E278" s="85"/>
      <c r="F278" s="195"/>
      <c r="G278" s="105"/>
      <c r="H278" s="105"/>
      <c r="I278" s="105"/>
      <c r="J278" s="195"/>
    </row>
    <row r="279" spans="1:10" x14ac:dyDescent="0.25">
      <c r="A279" s="105"/>
      <c r="B279" s="105"/>
      <c r="C279" s="195"/>
      <c r="D279" s="196"/>
      <c r="E279" s="85"/>
      <c r="F279" s="195"/>
      <c r="G279" s="105"/>
      <c r="H279" s="105"/>
      <c r="I279" s="105"/>
      <c r="J279" s="195"/>
    </row>
    <row r="280" spans="1:10" x14ac:dyDescent="0.25">
      <c r="A280" s="105"/>
      <c r="B280" s="105"/>
      <c r="C280" s="195"/>
      <c r="D280" s="196"/>
      <c r="E280" s="85"/>
      <c r="F280" s="195"/>
      <c r="G280" s="105"/>
      <c r="H280" s="105"/>
      <c r="I280" s="105"/>
      <c r="J280" s="195"/>
    </row>
    <row r="281" spans="1:10" x14ac:dyDescent="0.25">
      <c r="A281" s="105"/>
      <c r="B281" s="105"/>
      <c r="C281" s="195"/>
      <c r="D281" s="196"/>
      <c r="E281" s="85"/>
      <c r="F281" s="195"/>
      <c r="G281" s="105"/>
      <c r="H281" s="105"/>
      <c r="I281" s="105"/>
      <c r="J281" s="195"/>
    </row>
    <row r="282" spans="1:10" x14ac:dyDescent="0.25">
      <c r="A282" s="105"/>
      <c r="B282" s="105"/>
      <c r="C282" s="195"/>
      <c r="D282" s="196"/>
      <c r="E282" s="85"/>
      <c r="F282" s="195"/>
      <c r="G282" s="105"/>
      <c r="H282" s="105"/>
      <c r="I282" s="105"/>
      <c r="J282" s="195"/>
    </row>
    <row r="283" spans="1:10" x14ac:dyDescent="0.25">
      <c r="A283" s="105"/>
      <c r="B283" s="105"/>
      <c r="C283" s="195"/>
      <c r="D283" s="196"/>
      <c r="E283" s="85"/>
      <c r="F283" s="195"/>
      <c r="G283" s="105"/>
      <c r="H283" s="105"/>
      <c r="I283" s="105"/>
      <c r="J283" s="195"/>
    </row>
    <row r="284" spans="1:10" x14ac:dyDescent="0.25">
      <c r="A284" s="105"/>
      <c r="B284" s="105"/>
      <c r="C284" s="195"/>
      <c r="D284" s="196"/>
      <c r="E284" s="85"/>
      <c r="F284" s="195"/>
      <c r="G284" s="105"/>
      <c r="H284" s="105"/>
      <c r="I284" s="105"/>
      <c r="J284" s="195"/>
    </row>
    <row r="285" spans="1:10" x14ac:dyDescent="0.25">
      <c r="A285" s="105"/>
      <c r="B285" s="105"/>
      <c r="C285" s="195"/>
      <c r="D285" s="196"/>
      <c r="E285" s="85"/>
      <c r="F285" s="195"/>
      <c r="G285" s="105"/>
      <c r="H285" s="105"/>
      <c r="I285" s="105"/>
      <c r="J285" s="195"/>
    </row>
    <row r="286" spans="1:10" x14ac:dyDescent="0.25">
      <c r="A286" s="105"/>
      <c r="B286" s="105"/>
      <c r="C286" s="195"/>
      <c r="D286" s="196"/>
      <c r="E286" s="85"/>
      <c r="F286" s="195"/>
      <c r="G286" s="105"/>
      <c r="H286" s="105"/>
      <c r="I286" s="105"/>
      <c r="J286" s="195"/>
    </row>
    <row r="287" spans="1:10" x14ac:dyDescent="0.25">
      <c r="A287" s="105"/>
      <c r="B287" s="105"/>
      <c r="C287" s="195"/>
      <c r="D287" s="196"/>
      <c r="E287" s="85"/>
      <c r="F287" s="195"/>
      <c r="G287" s="105"/>
      <c r="H287" s="105"/>
      <c r="I287" s="105"/>
      <c r="J287" s="195"/>
    </row>
    <row r="288" spans="1:10" x14ac:dyDescent="0.25">
      <c r="A288" s="105"/>
      <c r="B288" s="105"/>
      <c r="C288" s="195"/>
      <c r="D288" s="196"/>
      <c r="E288" s="85"/>
      <c r="F288" s="195"/>
      <c r="G288" s="105"/>
      <c r="H288" s="105"/>
      <c r="I288" s="105"/>
      <c r="J288" s="195"/>
    </row>
    <row r="289" spans="1:10" x14ac:dyDescent="0.25">
      <c r="A289" s="105"/>
      <c r="B289" s="105"/>
      <c r="C289" s="195"/>
      <c r="D289" s="196"/>
      <c r="E289" s="85"/>
      <c r="F289" s="195"/>
      <c r="G289" s="105"/>
      <c r="H289" s="105"/>
      <c r="I289" s="105"/>
      <c r="J289" s="195"/>
    </row>
    <row r="290" spans="1:10" x14ac:dyDescent="0.25">
      <c r="A290" s="105"/>
      <c r="B290" s="105"/>
      <c r="C290" s="195"/>
      <c r="D290" s="196"/>
      <c r="E290" s="85"/>
      <c r="F290" s="195"/>
      <c r="G290" s="105"/>
      <c r="H290" s="105"/>
      <c r="I290" s="105"/>
      <c r="J290" s="195"/>
    </row>
    <row r="291" spans="1:10" x14ac:dyDescent="0.25">
      <c r="A291" s="105"/>
      <c r="B291" s="105"/>
      <c r="C291" s="195"/>
      <c r="D291" s="196"/>
      <c r="E291" s="85"/>
      <c r="F291" s="195"/>
      <c r="G291" s="105"/>
      <c r="H291" s="105"/>
      <c r="I291" s="105"/>
      <c r="J291" s="195"/>
    </row>
    <row r="292" spans="1:10" x14ac:dyDescent="0.25">
      <c r="A292" s="105"/>
      <c r="B292" s="105"/>
      <c r="C292" s="195"/>
      <c r="D292" s="196"/>
      <c r="E292" s="85"/>
      <c r="F292" s="195"/>
      <c r="G292" s="105"/>
      <c r="H292" s="105"/>
      <c r="I292" s="105"/>
      <c r="J292" s="195"/>
    </row>
    <row r="293" spans="1:10" x14ac:dyDescent="0.25">
      <c r="A293" s="105"/>
      <c r="B293" s="105"/>
      <c r="C293" s="195"/>
      <c r="D293" s="196"/>
      <c r="E293" s="85"/>
      <c r="F293" s="195"/>
      <c r="G293" s="105"/>
      <c r="H293" s="105"/>
      <c r="I293" s="105"/>
      <c r="J293" s="195"/>
    </row>
    <row r="294" spans="1:10" x14ac:dyDescent="0.25">
      <c r="A294" s="105"/>
      <c r="B294" s="105"/>
      <c r="C294" s="195"/>
      <c r="D294" s="196"/>
      <c r="E294" s="85"/>
      <c r="F294" s="195"/>
      <c r="G294" s="105"/>
      <c r="H294" s="105"/>
      <c r="I294" s="105"/>
      <c r="J294" s="195"/>
    </row>
    <row r="295" spans="1:10" x14ac:dyDescent="0.25">
      <c r="A295" s="105"/>
      <c r="B295" s="105"/>
      <c r="C295" s="195"/>
      <c r="D295" s="196"/>
      <c r="E295" s="85"/>
      <c r="F295" s="195"/>
      <c r="G295" s="105"/>
      <c r="H295" s="105"/>
      <c r="I295" s="105"/>
      <c r="J295" s="195"/>
    </row>
    <row r="296" spans="1:10" x14ac:dyDescent="0.25">
      <c r="A296" s="105"/>
      <c r="B296" s="105"/>
      <c r="C296" s="195"/>
      <c r="D296" s="196"/>
      <c r="E296" s="85"/>
      <c r="F296" s="195"/>
      <c r="G296" s="105"/>
      <c r="H296" s="105"/>
      <c r="I296" s="105"/>
      <c r="J296" s="195"/>
    </row>
    <row r="297" spans="1:10" x14ac:dyDescent="0.25">
      <c r="A297" s="105"/>
      <c r="B297" s="105"/>
      <c r="C297" s="195"/>
      <c r="D297" s="196"/>
      <c r="E297" s="85"/>
      <c r="F297" s="195"/>
      <c r="G297" s="105"/>
      <c r="H297" s="105"/>
      <c r="I297" s="105"/>
      <c r="J297" s="195"/>
    </row>
    <row r="298" spans="1:10" x14ac:dyDescent="0.25">
      <c r="A298" s="105"/>
      <c r="B298" s="105"/>
      <c r="C298" s="195"/>
      <c r="D298" s="196"/>
      <c r="E298" s="85"/>
      <c r="F298" s="195"/>
      <c r="G298" s="105"/>
      <c r="H298" s="105"/>
      <c r="I298" s="105"/>
      <c r="J298" s="195"/>
    </row>
    <row r="299" spans="1:10" x14ac:dyDescent="0.25">
      <c r="A299" s="105"/>
      <c r="B299" s="105"/>
      <c r="C299" s="195"/>
      <c r="D299" s="196"/>
      <c r="E299" s="85"/>
      <c r="F299" s="195"/>
      <c r="G299" s="105"/>
      <c r="H299" s="105"/>
      <c r="I299" s="105"/>
      <c r="J299" s="195"/>
    </row>
    <row r="300" spans="1:10" x14ac:dyDescent="0.25">
      <c r="A300" s="105"/>
      <c r="B300" s="105"/>
      <c r="C300" s="195"/>
      <c r="D300" s="196"/>
      <c r="E300" s="85"/>
      <c r="F300" s="195"/>
      <c r="G300" s="105"/>
      <c r="H300" s="105"/>
      <c r="I300" s="105"/>
      <c r="J300" s="195"/>
    </row>
    <row r="301" spans="1:10" x14ac:dyDescent="0.25">
      <c r="A301" s="105"/>
      <c r="B301" s="105"/>
      <c r="C301" s="195"/>
      <c r="D301" s="196"/>
      <c r="E301" s="85"/>
      <c r="F301" s="195"/>
      <c r="G301" s="105"/>
      <c r="H301" s="105"/>
      <c r="I301" s="105"/>
      <c r="J301" s="195"/>
    </row>
    <row r="302" spans="1:10" x14ac:dyDescent="0.25">
      <c r="A302" s="105"/>
      <c r="B302" s="105"/>
      <c r="C302" s="195"/>
      <c r="D302" s="196"/>
      <c r="E302" s="85"/>
      <c r="F302" s="195"/>
      <c r="G302" s="105"/>
      <c r="H302" s="105"/>
      <c r="I302" s="105"/>
      <c r="J302" s="195"/>
    </row>
    <row r="303" spans="1:10" x14ac:dyDescent="0.25">
      <c r="A303" s="105"/>
      <c r="B303" s="105"/>
      <c r="C303" s="195"/>
      <c r="D303" s="196"/>
      <c r="E303" s="85"/>
      <c r="F303" s="195"/>
      <c r="G303" s="105"/>
      <c r="H303" s="105"/>
      <c r="I303" s="105"/>
      <c r="J303" s="195"/>
    </row>
    <row r="304" spans="1:10" x14ac:dyDescent="0.25">
      <c r="A304" s="105"/>
      <c r="B304" s="105"/>
      <c r="C304" s="195"/>
      <c r="D304" s="196"/>
      <c r="E304" s="85"/>
      <c r="F304" s="195"/>
      <c r="G304" s="105"/>
      <c r="H304" s="105"/>
      <c r="I304" s="105"/>
      <c r="J304" s="195"/>
    </row>
    <row r="305" spans="1:10" x14ac:dyDescent="0.25">
      <c r="A305" s="105"/>
      <c r="B305" s="105"/>
      <c r="C305" s="195"/>
      <c r="D305" s="196"/>
      <c r="E305" s="85"/>
      <c r="F305" s="195"/>
      <c r="G305" s="105"/>
      <c r="H305" s="105"/>
      <c r="I305" s="105"/>
      <c r="J305" s="195"/>
    </row>
    <row r="306" spans="1:10" x14ac:dyDescent="0.25">
      <c r="A306" s="105"/>
      <c r="B306" s="105"/>
      <c r="C306" s="195"/>
      <c r="D306" s="196"/>
      <c r="E306" s="85"/>
      <c r="F306" s="195"/>
      <c r="G306" s="105"/>
      <c r="H306" s="105"/>
      <c r="I306" s="105"/>
      <c r="J306" s="195"/>
    </row>
    <row r="307" spans="1:10" x14ac:dyDescent="0.25">
      <c r="A307" s="105"/>
      <c r="B307" s="105"/>
      <c r="C307" s="195"/>
      <c r="D307" s="196"/>
      <c r="E307" s="85"/>
      <c r="F307" s="195"/>
      <c r="G307" s="105"/>
      <c r="H307" s="105"/>
      <c r="I307" s="105"/>
      <c r="J307" s="195"/>
    </row>
    <row r="308" spans="1:10" x14ac:dyDescent="0.25">
      <c r="A308" s="105"/>
      <c r="B308" s="105"/>
      <c r="C308" s="195"/>
      <c r="D308" s="196"/>
      <c r="E308" s="85"/>
      <c r="F308" s="195"/>
      <c r="G308" s="105"/>
      <c r="H308" s="105"/>
      <c r="I308" s="105"/>
      <c r="J308" s="195"/>
    </row>
    <row r="309" spans="1:10" x14ac:dyDescent="0.25">
      <c r="A309" s="105"/>
      <c r="B309" s="105"/>
      <c r="C309" s="195"/>
      <c r="D309" s="196"/>
      <c r="E309" s="85"/>
      <c r="F309" s="195"/>
      <c r="G309" s="105"/>
      <c r="H309" s="105"/>
      <c r="I309" s="105"/>
      <c r="J309" s="195"/>
    </row>
    <row r="310" spans="1:10" x14ac:dyDescent="0.25">
      <c r="A310" s="105"/>
      <c r="B310" s="105"/>
      <c r="C310" s="195"/>
      <c r="D310" s="196"/>
      <c r="E310" s="85"/>
      <c r="F310" s="195"/>
      <c r="G310" s="105"/>
      <c r="H310" s="105"/>
      <c r="I310" s="105"/>
      <c r="J310" s="195"/>
    </row>
    <row r="311" spans="1:10" x14ac:dyDescent="0.25">
      <c r="A311" s="105"/>
      <c r="B311" s="105"/>
      <c r="C311" s="195"/>
      <c r="D311" s="196"/>
      <c r="E311" s="85"/>
      <c r="F311" s="195"/>
      <c r="G311" s="105"/>
      <c r="H311" s="105"/>
      <c r="I311" s="105"/>
      <c r="J311" s="195"/>
    </row>
    <row r="312" spans="1:10" x14ac:dyDescent="0.25">
      <c r="A312" s="105"/>
      <c r="B312" s="105"/>
      <c r="C312" s="195"/>
      <c r="D312" s="196"/>
      <c r="E312" s="85"/>
      <c r="F312" s="195"/>
      <c r="G312" s="105"/>
      <c r="H312" s="105"/>
      <c r="I312" s="105"/>
      <c r="J312" s="195"/>
    </row>
    <row r="313" spans="1:10" x14ac:dyDescent="0.25">
      <c r="A313" s="105"/>
      <c r="B313" s="105"/>
      <c r="C313" s="195"/>
      <c r="D313" s="196"/>
      <c r="E313" s="85"/>
      <c r="F313" s="195"/>
      <c r="G313" s="105"/>
      <c r="H313" s="105"/>
      <c r="I313" s="105"/>
      <c r="J313" s="195"/>
    </row>
    <row r="314" spans="1:10" x14ac:dyDescent="0.25">
      <c r="A314" s="105"/>
      <c r="B314" s="105"/>
      <c r="C314" s="195"/>
      <c r="D314" s="196"/>
      <c r="E314" s="85"/>
      <c r="F314" s="195"/>
      <c r="G314" s="105"/>
      <c r="H314" s="105"/>
      <c r="I314" s="105"/>
      <c r="J314" s="195"/>
    </row>
    <row r="315" spans="1:10" x14ac:dyDescent="0.25">
      <c r="A315" s="105"/>
      <c r="B315" s="105"/>
      <c r="C315" s="195"/>
      <c r="D315" s="196"/>
      <c r="E315" s="85"/>
      <c r="F315" s="195"/>
      <c r="G315" s="105"/>
      <c r="H315" s="105"/>
      <c r="I315" s="105"/>
      <c r="J315" s="195"/>
    </row>
    <row r="316" spans="1:10" x14ac:dyDescent="0.25">
      <c r="A316" s="105"/>
      <c r="B316" s="105"/>
      <c r="C316" s="195"/>
      <c r="D316" s="196"/>
      <c r="E316" s="85"/>
      <c r="F316" s="195"/>
      <c r="G316" s="105"/>
      <c r="H316" s="105"/>
      <c r="I316" s="105"/>
      <c r="J316" s="195"/>
    </row>
    <row r="317" spans="1:10" x14ac:dyDescent="0.25">
      <c r="A317" s="105"/>
      <c r="B317" s="105"/>
      <c r="C317" s="195"/>
      <c r="D317" s="196"/>
      <c r="E317" s="85"/>
      <c r="F317" s="195"/>
      <c r="G317" s="105"/>
      <c r="H317" s="105"/>
      <c r="I317" s="105"/>
      <c r="J317" s="195"/>
    </row>
    <row r="318" spans="1:10" x14ac:dyDescent="0.25">
      <c r="A318" s="105"/>
      <c r="B318" s="105"/>
      <c r="C318" s="195"/>
      <c r="D318" s="196"/>
      <c r="E318" s="85"/>
      <c r="F318" s="195"/>
      <c r="G318" s="105"/>
      <c r="H318" s="105"/>
      <c r="I318" s="105"/>
      <c r="J318" s="195"/>
    </row>
    <row r="319" spans="1:10" x14ac:dyDescent="0.25">
      <c r="A319" s="105"/>
      <c r="B319" s="105"/>
      <c r="C319" s="195"/>
      <c r="D319" s="196"/>
      <c r="E319" s="85"/>
      <c r="F319" s="195"/>
      <c r="G319" s="105"/>
      <c r="H319" s="105"/>
      <c r="I319" s="105"/>
      <c r="J319" s="195"/>
    </row>
    <row r="320" spans="1:10" x14ac:dyDescent="0.25">
      <c r="A320" s="105"/>
      <c r="B320" s="105"/>
      <c r="C320" s="195"/>
      <c r="D320" s="196"/>
      <c r="E320" s="85"/>
      <c r="F320" s="195"/>
      <c r="G320" s="105"/>
      <c r="H320" s="105"/>
      <c r="I320" s="105"/>
      <c r="J320" s="195"/>
    </row>
    <row r="321" spans="1:10" x14ac:dyDescent="0.25">
      <c r="A321" s="105"/>
      <c r="B321" s="105"/>
      <c r="C321" s="195"/>
      <c r="D321" s="196"/>
      <c r="E321" s="85"/>
      <c r="F321" s="195"/>
      <c r="G321" s="105"/>
      <c r="H321" s="105"/>
      <c r="I321" s="105"/>
      <c r="J321" s="195"/>
    </row>
    <row r="322" spans="1:10" x14ac:dyDescent="0.25">
      <c r="A322" s="105"/>
      <c r="B322" s="105"/>
      <c r="C322" s="195"/>
      <c r="D322" s="196"/>
      <c r="E322" s="85"/>
      <c r="F322" s="195"/>
      <c r="G322" s="105"/>
      <c r="H322" s="105"/>
      <c r="I322" s="105"/>
      <c r="J322" s="195"/>
    </row>
    <row r="323" spans="1:10" x14ac:dyDescent="0.25">
      <c r="A323" s="105"/>
      <c r="B323" s="105"/>
      <c r="C323" s="195"/>
      <c r="D323" s="196"/>
      <c r="E323" s="85"/>
      <c r="F323" s="195"/>
      <c r="G323" s="105"/>
      <c r="H323" s="105"/>
      <c r="I323" s="105"/>
      <c r="J323" s="195"/>
    </row>
    <row r="324" spans="1:10" x14ac:dyDescent="0.25">
      <c r="A324" s="105"/>
      <c r="B324" s="105"/>
      <c r="C324" s="195"/>
      <c r="D324" s="196"/>
      <c r="E324" s="85"/>
      <c r="F324" s="195"/>
      <c r="G324" s="105"/>
      <c r="H324" s="105"/>
      <c r="I324" s="105"/>
      <c r="J324" s="195"/>
    </row>
    <row r="325" spans="1:10" x14ac:dyDescent="0.25">
      <c r="A325" s="105"/>
      <c r="B325" s="105"/>
      <c r="C325" s="195"/>
      <c r="D325" s="196"/>
      <c r="E325" s="85"/>
      <c r="F325" s="195"/>
      <c r="G325" s="105"/>
      <c r="H325" s="105"/>
      <c r="I325" s="105"/>
      <c r="J325" s="195"/>
    </row>
    <row r="326" spans="1:10" x14ac:dyDescent="0.25">
      <c r="A326" s="105"/>
      <c r="B326" s="105"/>
      <c r="C326" s="195"/>
      <c r="D326" s="196"/>
      <c r="E326" s="85"/>
      <c r="F326" s="195"/>
      <c r="G326" s="105"/>
      <c r="H326" s="105"/>
      <c r="I326" s="105"/>
      <c r="J326" s="195"/>
    </row>
    <row r="327" spans="1:10" x14ac:dyDescent="0.25">
      <c r="A327" s="105"/>
      <c r="B327" s="105"/>
      <c r="C327" s="195"/>
      <c r="D327" s="196"/>
      <c r="E327" s="85"/>
      <c r="F327" s="195"/>
      <c r="G327" s="105"/>
      <c r="H327" s="105"/>
      <c r="I327" s="105"/>
      <c r="J327" s="195"/>
    </row>
    <row r="328" spans="1:10" x14ac:dyDescent="0.25">
      <c r="A328" s="105"/>
      <c r="B328" s="105"/>
      <c r="C328" s="195"/>
      <c r="D328" s="196"/>
      <c r="E328" s="85"/>
      <c r="F328" s="195"/>
      <c r="G328" s="105"/>
      <c r="H328" s="105"/>
      <c r="I328" s="105"/>
      <c r="J328" s="195"/>
    </row>
    <row r="329" spans="1:10" x14ac:dyDescent="0.25">
      <c r="A329" s="105"/>
      <c r="B329" s="105"/>
      <c r="C329" s="195"/>
      <c r="D329" s="196"/>
      <c r="E329" s="85"/>
      <c r="F329" s="195"/>
      <c r="G329" s="105"/>
      <c r="H329" s="105"/>
      <c r="I329" s="105"/>
      <c r="J329" s="195"/>
    </row>
    <row r="330" spans="1:10" x14ac:dyDescent="0.25">
      <c r="A330" s="105"/>
      <c r="B330" s="105"/>
      <c r="C330" s="195"/>
      <c r="D330" s="196"/>
      <c r="E330" s="85"/>
      <c r="F330" s="195"/>
      <c r="G330" s="105"/>
      <c r="H330" s="105"/>
      <c r="I330" s="105"/>
      <c r="J330" s="195"/>
    </row>
    <row r="331" spans="1:10" x14ac:dyDescent="0.25">
      <c r="A331" s="105"/>
      <c r="B331" s="105"/>
      <c r="C331" s="195"/>
      <c r="D331" s="196"/>
      <c r="E331" s="85"/>
      <c r="F331" s="195"/>
      <c r="G331" s="105"/>
      <c r="H331" s="105"/>
      <c r="I331" s="105"/>
      <c r="J331" s="195"/>
    </row>
    <row r="332" spans="1:10" x14ac:dyDescent="0.25">
      <c r="A332" s="105"/>
      <c r="B332" s="105"/>
      <c r="C332" s="195"/>
      <c r="D332" s="196"/>
      <c r="E332" s="85"/>
      <c r="F332" s="195"/>
      <c r="G332" s="105"/>
      <c r="H332" s="105"/>
      <c r="I332" s="105"/>
      <c r="J332" s="195"/>
    </row>
    <row r="333" spans="1:10" x14ac:dyDescent="0.25">
      <c r="A333" s="105"/>
      <c r="B333" s="105"/>
      <c r="C333" s="195"/>
      <c r="D333" s="196"/>
      <c r="E333" s="85"/>
      <c r="F333" s="195"/>
      <c r="G333" s="105"/>
      <c r="H333" s="105"/>
      <c r="I333" s="105"/>
      <c r="J333" s="195"/>
    </row>
    <row r="334" spans="1:10" x14ac:dyDescent="0.25">
      <c r="A334" s="105"/>
      <c r="B334" s="105"/>
      <c r="C334" s="195"/>
      <c r="D334" s="196"/>
      <c r="E334" s="85"/>
      <c r="F334" s="195"/>
      <c r="G334" s="105"/>
      <c r="H334" s="105"/>
      <c r="I334" s="105"/>
      <c r="J334" s="195"/>
    </row>
    <row r="335" spans="1:10" x14ac:dyDescent="0.25">
      <c r="A335" s="105"/>
      <c r="B335" s="105"/>
      <c r="C335" s="195"/>
      <c r="D335" s="196"/>
      <c r="E335" s="85"/>
      <c r="F335" s="195"/>
      <c r="G335" s="105"/>
      <c r="H335" s="105"/>
      <c r="I335" s="105"/>
      <c r="J335" s="195"/>
    </row>
    <row r="336" spans="1:10" x14ac:dyDescent="0.25">
      <c r="A336" s="105"/>
      <c r="B336" s="105"/>
      <c r="C336" s="195"/>
      <c r="D336" s="196"/>
      <c r="E336" s="85"/>
      <c r="F336" s="195"/>
      <c r="G336" s="105"/>
      <c r="H336" s="105"/>
      <c r="I336" s="105"/>
      <c r="J336" s="195"/>
    </row>
    <row r="337" spans="1:10" x14ac:dyDescent="0.25">
      <c r="A337" s="105"/>
      <c r="B337" s="105"/>
      <c r="C337" s="195"/>
      <c r="D337" s="196"/>
      <c r="E337" s="85"/>
      <c r="F337" s="195"/>
      <c r="G337" s="105"/>
      <c r="H337" s="105"/>
      <c r="I337" s="105"/>
      <c r="J337" s="195"/>
    </row>
    <row r="338" spans="1:10" x14ac:dyDescent="0.25">
      <c r="A338" s="105"/>
      <c r="B338" s="105"/>
      <c r="C338" s="195"/>
      <c r="D338" s="196"/>
      <c r="E338" s="85"/>
      <c r="F338" s="195"/>
      <c r="G338" s="105"/>
      <c r="H338" s="105"/>
      <c r="I338" s="105"/>
      <c r="J338" s="195"/>
    </row>
    <row r="339" spans="1:10" x14ac:dyDescent="0.25">
      <c r="A339" s="105"/>
      <c r="B339" s="105"/>
      <c r="C339" s="195"/>
      <c r="D339" s="196"/>
      <c r="E339" s="85"/>
      <c r="F339" s="195"/>
      <c r="G339" s="105"/>
      <c r="H339" s="105"/>
      <c r="I339" s="105"/>
      <c r="J339" s="195"/>
    </row>
    <row r="340" spans="1:10" x14ac:dyDescent="0.25">
      <c r="A340" s="105"/>
      <c r="B340" s="105"/>
      <c r="C340" s="195"/>
      <c r="D340" s="196"/>
      <c r="E340" s="85"/>
      <c r="F340" s="195"/>
      <c r="G340" s="105"/>
      <c r="H340" s="105"/>
      <c r="I340" s="105"/>
      <c r="J340" s="195"/>
    </row>
    <row r="341" spans="1:10" x14ac:dyDescent="0.25">
      <c r="A341" s="105"/>
      <c r="B341" s="105"/>
      <c r="C341" s="195"/>
      <c r="D341" s="196"/>
      <c r="E341" s="85"/>
      <c r="F341" s="195"/>
      <c r="G341" s="105"/>
      <c r="H341" s="105"/>
      <c r="I341" s="105"/>
      <c r="J341" s="195"/>
    </row>
    <row r="342" spans="1:10" x14ac:dyDescent="0.25">
      <c r="A342" s="105"/>
      <c r="B342" s="105"/>
      <c r="C342" s="195"/>
      <c r="D342" s="196"/>
      <c r="E342" s="85"/>
      <c r="F342" s="195"/>
      <c r="G342" s="105"/>
      <c r="H342" s="105"/>
      <c r="I342" s="105"/>
      <c r="J342" s="195"/>
    </row>
    <row r="343" spans="1:10" x14ac:dyDescent="0.25">
      <c r="A343" s="105"/>
      <c r="B343" s="105"/>
      <c r="C343" s="195"/>
      <c r="D343" s="196"/>
      <c r="E343" s="85"/>
      <c r="F343" s="195"/>
      <c r="G343" s="105"/>
      <c r="H343" s="105"/>
      <c r="I343" s="105"/>
      <c r="J343" s="195"/>
    </row>
    <row r="344" spans="1:10" x14ac:dyDescent="0.25">
      <c r="A344" s="105"/>
      <c r="B344" s="105"/>
      <c r="C344" s="195"/>
      <c r="D344" s="196"/>
      <c r="E344" s="85"/>
      <c r="F344" s="195"/>
      <c r="G344" s="105"/>
      <c r="H344" s="105"/>
      <c r="I344" s="105"/>
      <c r="J344" s="195"/>
    </row>
    <row r="345" spans="1:10" x14ac:dyDescent="0.25">
      <c r="A345" s="105"/>
      <c r="B345" s="105"/>
      <c r="C345" s="195"/>
      <c r="D345" s="196"/>
      <c r="E345" s="85"/>
      <c r="F345" s="195"/>
      <c r="G345" s="105"/>
      <c r="H345" s="105"/>
      <c r="I345" s="105"/>
      <c r="J345" s="195"/>
    </row>
    <row r="346" spans="1:10" x14ac:dyDescent="0.25">
      <c r="A346" s="105"/>
      <c r="B346" s="105"/>
      <c r="C346" s="195"/>
      <c r="D346" s="196"/>
      <c r="E346" s="85"/>
      <c r="F346" s="195"/>
      <c r="G346" s="105"/>
      <c r="H346" s="105"/>
      <c r="I346" s="105"/>
      <c r="J346" s="195"/>
    </row>
    <row r="347" spans="1:10" x14ac:dyDescent="0.25">
      <c r="A347" s="105"/>
      <c r="B347" s="105"/>
      <c r="C347" s="195"/>
      <c r="D347" s="196"/>
      <c r="E347" s="85"/>
      <c r="F347" s="195"/>
      <c r="G347" s="105"/>
      <c r="H347" s="105"/>
      <c r="I347" s="105"/>
      <c r="J347" s="195"/>
    </row>
    <row r="348" spans="1:10" x14ac:dyDescent="0.25">
      <c r="A348" s="105"/>
      <c r="B348" s="105"/>
      <c r="C348" s="195"/>
      <c r="D348" s="196"/>
      <c r="E348" s="85"/>
      <c r="F348" s="195"/>
      <c r="G348" s="105"/>
      <c r="H348" s="105"/>
      <c r="I348" s="105"/>
      <c r="J348" s="195"/>
    </row>
    <row r="349" spans="1:10" x14ac:dyDescent="0.25">
      <c r="A349" s="105"/>
      <c r="B349" s="105"/>
      <c r="C349" s="195"/>
      <c r="D349" s="196"/>
      <c r="E349" s="85"/>
      <c r="F349" s="195"/>
      <c r="G349" s="105"/>
      <c r="H349" s="105"/>
      <c r="I349" s="105"/>
      <c r="J349" s="195"/>
    </row>
    <row r="350" spans="1:10" x14ac:dyDescent="0.25">
      <c r="A350" s="105"/>
      <c r="B350" s="105"/>
      <c r="C350" s="195"/>
      <c r="D350" s="196"/>
      <c r="E350" s="85"/>
      <c r="F350" s="195"/>
      <c r="G350" s="105"/>
      <c r="H350" s="105"/>
      <c r="I350" s="105"/>
      <c r="J350" s="195"/>
    </row>
    <row r="351" spans="1:10" x14ac:dyDescent="0.25">
      <c r="A351" s="105"/>
      <c r="B351" s="105"/>
      <c r="C351" s="195"/>
      <c r="D351" s="196"/>
      <c r="E351" s="85"/>
      <c r="F351" s="195"/>
      <c r="G351" s="105"/>
      <c r="H351" s="105"/>
      <c r="I351" s="105"/>
      <c r="J351" s="195"/>
    </row>
    <row r="352" spans="1:10" x14ac:dyDescent="0.25">
      <c r="A352" s="105"/>
      <c r="B352" s="105"/>
      <c r="C352" s="195"/>
      <c r="D352" s="196"/>
      <c r="E352" s="85"/>
      <c r="F352" s="195"/>
      <c r="G352" s="105"/>
      <c r="H352" s="105"/>
      <c r="I352" s="105"/>
      <c r="J352" s="195"/>
    </row>
    <row r="353" spans="1:10" x14ac:dyDescent="0.25">
      <c r="A353" s="105"/>
      <c r="B353" s="105"/>
      <c r="C353" s="195"/>
      <c r="D353" s="196"/>
      <c r="E353" s="85"/>
      <c r="F353" s="195"/>
      <c r="G353" s="105"/>
      <c r="H353" s="105"/>
      <c r="I353" s="105"/>
      <c r="J353" s="195"/>
    </row>
    <row r="354" spans="1:10" x14ac:dyDescent="0.25">
      <c r="A354" s="105"/>
      <c r="B354" s="105"/>
      <c r="C354" s="195"/>
      <c r="D354" s="196"/>
      <c r="E354" s="85"/>
      <c r="F354" s="195"/>
      <c r="G354" s="105"/>
      <c r="H354" s="105"/>
      <c r="I354" s="105"/>
      <c r="J354" s="195"/>
    </row>
    <row r="355" spans="1:10" x14ac:dyDescent="0.25">
      <c r="A355" s="105"/>
      <c r="B355" s="105"/>
      <c r="C355" s="195"/>
      <c r="D355" s="196"/>
      <c r="E355" s="85"/>
      <c r="F355" s="195"/>
      <c r="G355" s="105"/>
      <c r="H355" s="105"/>
      <c r="I355" s="105"/>
      <c r="J355" s="195"/>
    </row>
    <row r="356" spans="1:10" x14ac:dyDescent="0.25">
      <c r="A356" s="105"/>
      <c r="B356" s="105"/>
      <c r="C356" s="195"/>
      <c r="D356" s="196"/>
      <c r="E356" s="85"/>
      <c r="F356" s="195"/>
      <c r="G356" s="105"/>
      <c r="H356" s="105"/>
      <c r="I356" s="105"/>
      <c r="J356" s="195"/>
    </row>
    <row r="357" spans="1:10" x14ac:dyDescent="0.25">
      <c r="A357" s="105"/>
      <c r="B357" s="105"/>
      <c r="C357" s="195"/>
      <c r="D357" s="196"/>
      <c r="E357" s="85"/>
      <c r="F357" s="195"/>
      <c r="G357" s="105"/>
      <c r="H357" s="105"/>
      <c r="I357" s="105"/>
      <c r="J357" s="195"/>
    </row>
    <row r="358" spans="1:10" x14ac:dyDescent="0.25">
      <c r="A358" s="105"/>
      <c r="B358" s="105"/>
      <c r="C358" s="195"/>
      <c r="D358" s="196"/>
      <c r="E358" s="85"/>
      <c r="F358" s="195"/>
      <c r="G358" s="105"/>
      <c r="H358" s="105"/>
      <c r="I358" s="105"/>
      <c r="J358" s="195"/>
    </row>
    <row r="359" spans="1:10" x14ac:dyDescent="0.25">
      <c r="A359" s="105"/>
      <c r="B359" s="105"/>
      <c r="C359" s="195"/>
      <c r="D359" s="196"/>
      <c r="E359" s="85"/>
      <c r="F359" s="195"/>
      <c r="G359" s="105"/>
      <c r="H359" s="105"/>
      <c r="I359" s="105"/>
      <c r="J359" s="195"/>
    </row>
    <row r="360" spans="1:10" x14ac:dyDescent="0.25">
      <c r="A360" s="105"/>
      <c r="B360" s="105"/>
      <c r="C360" s="195"/>
      <c r="D360" s="196"/>
      <c r="E360" s="85"/>
      <c r="F360" s="195"/>
      <c r="G360" s="105"/>
      <c r="H360" s="105"/>
      <c r="I360" s="105"/>
      <c r="J360" s="195"/>
    </row>
    <row r="361" spans="1:10" x14ac:dyDescent="0.25">
      <c r="A361" s="105"/>
      <c r="B361" s="105"/>
      <c r="C361" s="195"/>
      <c r="D361" s="196"/>
      <c r="E361" s="85"/>
      <c r="F361" s="195"/>
      <c r="G361" s="105"/>
      <c r="H361" s="105"/>
      <c r="I361" s="105"/>
      <c r="J361" s="195"/>
    </row>
    <row r="362" spans="1:10" x14ac:dyDescent="0.25">
      <c r="A362" s="105"/>
      <c r="B362" s="105"/>
      <c r="C362" s="195"/>
      <c r="D362" s="196"/>
      <c r="E362" s="85"/>
      <c r="F362" s="195"/>
      <c r="G362" s="105"/>
      <c r="H362" s="105"/>
      <c r="I362" s="105"/>
      <c r="J362" s="195"/>
    </row>
    <row r="363" spans="1:10" x14ac:dyDescent="0.25">
      <c r="A363" s="105"/>
      <c r="B363" s="105"/>
      <c r="C363" s="195"/>
      <c r="D363" s="196"/>
      <c r="E363" s="85"/>
      <c r="F363" s="195"/>
      <c r="G363" s="105"/>
      <c r="H363" s="105"/>
      <c r="I363" s="105"/>
      <c r="J363" s="195"/>
    </row>
    <row r="364" spans="1:10" x14ac:dyDescent="0.25">
      <c r="A364" s="105"/>
      <c r="B364" s="105"/>
      <c r="C364" s="195"/>
      <c r="D364" s="196"/>
      <c r="E364" s="85"/>
      <c r="F364" s="195"/>
      <c r="G364" s="105"/>
      <c r="H364" s="105"/>
      <c r="I364" s="105"/>
      <c r="J364" s="195"/>
    </row>
    <row r="365" spans="1:10" x14ac:dyDescent="0.25">
      <c r="A365" s="105"/>
      <c r="B365" s="105"/>
      <c r="C365" s="195"/>
      <c r="D365" s="196"/>
      <c r="E365" s="85"/>
      <c r="F365" s="195"/>
      <c r="G365" s="105"/>
      <c r="H365" s="105"/>
      <c r="I365" s="105"/>
      <c r="J365" s="195"/>
    </row>
    <row r="366" spans="1:10" x14ac:dyDescent="0.25">
      <c r="A366" s="105"/>
      <c r="B366" s="105"/>
      <c r="C366" s="195"/>
      <c r="D366" s="196"/>
      <c r="E366" s="85"/>
      <c r="F366" s="195"/>
      <c r="G366" s="105"/>
      <c r="H366" s="105"/>
      <c r="I366" s="105"/>
      <c r="J366" s="195"/>
    </row>
    <row r="367" spans="1:10" x14ac:dyDescent="0.25">
      <c r="A367" s="105"/>
      <c r="B367" s="105"/>
      <c r="C367" s="195"/>
      <c r="D367" s="196"/>
      <c r="E367" s="85"/>
      <c r="F367" s="195"/>
      <c r="G367" s="105"/>
      <c r="H367" s="105"/>
      <c r="I367" s="105"/>
      <c r="J367" s="195"/>
    </row>
    <row r="368" spans="1:10" x14ac:dyDescent="0.25">
      <c r="A368" s="105"/>
      <c r="B368" s="105"/>
      <c r="C368" s="195"/>
      <c r="D368" s="196"/>
      <c r="E368" s="85"/>
      <c r="F368" s="195"/>
      <c r="G368" s="105"/>
      <c r="H368" s="105"/>
      <c r="I368" s="105"/>
      <c r="J368" s="195"/>
    </row>
    <row r="369" spans="1:10" x14ac:dyDescent="0.25">
      <c r="A369" s="105"/>
      <c r="B369" s="105"/>
      <c r="C369" s="195"/>
      <c r="D369" s="196"/>
      <c r="E369" s="85"/>
      <c r="F369" s="195"/>
      <c r="G369" s="105"/>
      <c r="H369" s="105"/>
      <c r="I369" s="105"/>
      <c r="J369" s="195"/>
    </row>
    <row r="370" spans="1:10" x14ac:dyDescent="0.25">
      <c r="A370" s="105"/>
      <c r="B370" s="105"/>
      <c r="C370" s="195"/>
      <c r="D370" s="196"/>
      <c r="E370" s="85"/>
      <c r="F370" s="195"/>
      <c r="G370" s="105"/>
      <c r="H370" s="105"/>
      <c r="I370" s="105"/>
      <c r="J370" s="195"/>
    </row>
    <row r="371" spans="1:10" x14ac:dyDescent="0.25">
      <c r="A371" s="105"/>
      <c r="B371" s="105"/>
      <c r="C371" s="195"/>
      <c r="D371" s="196"/>
      <c r="E371" s="85"/>
      <c r="F371" s="195"/>
      <c r="G371" s="105"/>
      <c r="H371" s="105"/>
      <c r="I371" s="105"/>
      <c r="J371" s="195"/>
    </row>
    <row r="372" spans="1:10" x14ac:dyDescent="0.25">
      <c r="A372" s="105"/>
      <c r="B372" s="105"/>
      <c r="C372" s="195"/>
      <c r="D372" s="196"/>
      <c r="E372" s="85"/>
      <c r="F372" s="195"/>
      <c r="G372" s="105"/>
      <c r="H372" s="105"/>
      <c r="I372" s="105"/>
      <c r="J372" s="195"/>
    </row>
    <row r="373" spans="1:10" x14ac:dyDescent="0.25">
      <c r="A373" s="105"/>
      <c r="B373" s="105"/>
      <c r="C373" s="195"/>
      <c r="D373" s="196"/>
      <c r="E373" s="85"/>
      <c r="F373" s="195"/>
      <c r="G373" s="105"/>
      <c r="H373" s="105"/>
      <c r="I373" s="105"/>
      <c r="J373" s="195"/>
    </row>
    <row r="374" spans="1:10" x14ac:dyDescent="0.25">
      <c r="A374" s="105"/>
      <c r="B374" s="105"/>
      <c r="C374" s="195"/>
      <c r="D374" s="196"/>
      <c r="E374" s="85"/>
      <c r="F374" s="195"/>
      <c r="G374" s="105"/>
      <c r="H374" s="105"/>
      <c r="I374" s="105"/>
      <c r="J374" s="195"/>
    </row>
    <row r="375" spans="1:10" x14ac:dyDescent="0.25">
      <c r="A375" s="105"/>
      <c r="B375" s="105"/>
      <c r="C375" s="195"/>
      <c r="D375" s="196"/>
      <c r="E375" s="85"/>
      <c r="F375" s="195"/>
      <c r="G375" s="105"/>
      <c r="H375" s="105"/>
      <c r="I375" s="105"/>
      <c r="J375" s="195"/>
    </row>
    <row r="376" spans="1:10" x14ac:dyDescent="0.25">
      <c r="A376" s="105"/>
      <c r="B376" s="105"/>
      <c r="C376" s="195"/>
      <c r="D376" s="196"/>
      <c r="E376" s="85"/>
      <c r="F376" s="195"/>
      <c r="G376" s="105"/>
      <c r="H376" s="105"/>
      <c r="I376" s="105"/>
      <c r="J376" s="195"/>
    </row>
    <row r="377" spans="1:10" x14ac:dyDescent="0.25">
      <c r="A377" s="105"/>
      <c r="B377" s="105"/>
      <c r="C377" s="195"/>
      <c r="D377" s="196"/>
      <c r="E377" s="85"/>
      <c r="F377" s="195"/>
      <c r="G377" s="105"/>
      <c r="H377" s="105"/>
      <c r="I377" s="105"/>
      <c r="J377" s="195"/>
    </row>
    <row r="378" spans="1:10" x14ac:dyDescent="0.25">
      <c r="A378" s="105"/>
      <c r="B378" s="105"/>
      <c r="C378" s="195"/>
      <c r="D378" s="196"/>
      <c r="E378" s="85"/>
      <c r="F378" s="195"/>
      <c r="G378" s="105"/>
      <c r="H378" s="105"/>
      <c r="I378" s="105"/>
      <c r="J378" s="195"/>
    </row>
    <row r="379" spans="1:10" x14ac:dyDescent="0.25">
      <c r="A379" s="105"/>
      <c r="B379" s="105"/>
      <c r="C379" s="195"/>
      <c r="D379" s="196"/>
      <c r="E379" s="85"/>
      <c r="F379" s="195"/>
      <c r="G379" s="105"/>
      <c r="H379" s="105"/>
      <c r="I379" s="105"/>
      <c r="J379" s="195"/>
    </row>
    <row r="380" spans="1:10" x14ac:dyDescent="0.25">
      <c r="A380" s="105"/>
      <c r="B380" s="105"/>
      <c r="C380" s="195"/>
      <c r="D380" s="196"/>
      <c r="E380" s="85"/>
      <c r="F380" s="195"/>
      <c r="G380" s="105"/>
      <c r="H380" s="105"/>
      <c r="I380" s="105"/>
      <c r="J380" s="195"/>
    </row>
  </sheetData>
  <mergeCells count="4">
    <mergeCell ref="A1:J1"/>
    <mergeCell ref="C2:H2"/>
    <mergeCell ref="G4:H4"/>
    <mergeCell ref="G5:H5"/>
  </mergeCells>
  <phoneticPr fontId="34" type="noConversion"/>
  <pageMargins left="0.82677165354330706" right="0.23622047244094488" top="0.74803149606299213" bottom="0.74803149606299213" header="0.31496062992125984" footer="0.31496062992125984"/>
  <pageSetup paperSize="9" scale="89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3"/>
  <sheetViews>
    <sheetView showGridLines="0" view="pageBreakPreview" topLeftCell="N4" zoomScaleNormal="100" zoomScaleSheetLayoutView="100" workbookViewId="0">
      <selection activeCell="D20" sqref="D20"/>
    </sheetView>
  </sheetViews>
  <sheetFormatPr defaultRowHeight="12.75" x14ac:dyDescent="0.2"/>
  <cols>
    <col min="1" max="1" width="4.7109375" style="57" customWidth="1"/>
    <col min="2" max="2" width="5.7109375" style="15" hidden="1" customWidth="1"/>
    <col min="3" max="3" width="30.7109375" style="15" customWidth="1"/>
    <col min="4" max="4" width="12.7109375" style="20" customWidth="1"/>
    <col min="5" max="5" width="6" style="27" customWidth="1"/>
    <col min="6" max="6" width="11.28515625" style="15" customWidth="1"/>
    <col min="7" max="7" width="6" style="58" customWidth="1"/>
    <col min="8" max="8" width="11.28515625" style="15" customWidth="1"/>
    <col min="9" max="9" width="6" style="58" customWidth="1"/>
    <col min="10" max="10" width="11.28515625" style="15" customWidth="1"/>
    <col min="11" max="11" width="6" style="58" customWidth="1"/>
    <col min="12" max="12" width="11.28515625" style="15" customWidth="1"/>
    <col min="13" max="13" width="6" style="58" customWidth="1"/>
    <col min="14" max="14" width="11.28515625" style="15" customWidth="1"/>
    <col min="15" max="15" width="6" style="15" customWidth="1"/>
    <col min="16" max="16" width="11.28515625" style="15" customWidth="1"/>
    <col min="17" max="17" width="6" style="15" customWidth="1"/>
    <col min="18" max="18" width="11.28515625" style="15" customWidth="1"/>
    <col min="19" max="19" width="6" style="15" customWidth="1"/>
    <col min="20" max="20" width="11.28515625" style="15" customWidth="1"/>
    <col min="21" max="21" width="6" style="15" customWidth="1"/>
    <col min="22" max="22" width="11.28515625" style="15" customWidth="1"/>
    <col min="23" max="23" width="6" style="15" customWidth="1"/>
    <col min="24" max="24" width="11.28515625" style="15" customWidth="1"/>
    <col min="25" max="25" width="6" style="15" customWidth="1"/>
    <col min="26" max="26" width="11.28515625" style="15" customWidth="1"/>
    <col min="27" max="27" width="6" style="58" customWidth="1"/>
    <col min="28" max="28" width="11.28515625" style="15" customWidth="1"/>
    <col min="29" max="29" width="12.28515625" style="15" customWidth="1"/>
    <col min="30" max="30" width="28.140625" style="15" customWidth="1"/>
    <col min="31" max="31" width="18.42578125" style="15" customWidth="1"/>
    <col min="32" max="16384" width="9.140625" style="15"/>
  </cols>
  <sheetData>
    <row r="1" spans="1:29" ht="16.5" customHeight="1" x14ac:dyDescent="0.25">
      <c r="A1" s="221" t="str">
        <f>Orçamento!A1</f>
        <v>PREFEITURA MUNICIPAL DE ASCURRA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2"/>
      <c r="AC1" s="16"/>
    </row>
    <row r="2" spans="1:29" ht="16.5" customHeight="1" x14ac:dyDescent="0.25">
      <c r="A2" s="60" t="str">
        <f>Orçamento!A3</f>
        <v>Obra: Construção Ginásio</v>
      </c>
      <c r="B2" s="16"/>
      <c r="C2" s="16"/>
      <c r="D2" s="61"/>
      <c r="E2" s="62"/>
      <c r="F2" s="62"/>
      <c r="G2" s="62"/>
      <c r="H2" s="62"/>
      <c r="I2" s="62"/>
      <c r="J2" s="60" t="str">
        <f>Orçamento!A5</f>
        <v>Data: JANEIRO/2026</v>
      </c>
      <c r="K2" s="62"/>
      <c r="L2" s="62"/>
      <c r="M2" s="62"/>
      <c r="N2" s="62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s="16"/>
    </row>
    <row r="3" spans="1:29" ht="17.25" thickBot="1" x14ac:dyDescent="0.35">
      <c r="A3" s="60" t="str">
        <f>Orçamento!A4</f>
        <v>Área: 1.670,93 m² + 124,88 (Marquise - Área Não Computável Prefeitura)</v>
      </c>
      <c r="B3" s="18"/>
      <c r="C3" s="19"/>
      <c r="E3" s="4"/>
      <c r="F3" s="5"/>
      <c r="G3" s="6"/>
      <c r="H3" s="5"/>
      <c r="I3" s="4"/>
      <c r="J3" s="7"/>
      <c r="K3" s="4"/>
      <c r="L3" s="7"/>
      <c r="M3" s="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4"/>
      <c r="AB3" s="21"/>
      <c r="AC3" s="7"/>
    </row>
    <row r="4" spans="1:29" ht="13.5" thickBot="1" x14ac:dyDescent="0.25">
      <c r="A4" s="223" t="s">
        <v>34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5"/>
      <c r="AC4" s="200"/>
    </row>
    <row r="5" spans="1:29" ht="13.5" thickBot="1" x14ac:dyDescent="0.25">
      <c r="A5" s="22"/>
      <c r="B5" s="18"/>
      <c r="C5" s="23"/>
      <c r="D5" s="24"/>
      <c r="E5" s="25"/>
      <c r="F5" s="26"/>
      <c r="G5" s="27"/>
      <c r="H5" s="28"/>
      <c r="I5" s="27"/>
      <c r="J5" s="28"/>
      <c r="K5" s="8"/>
      <c r="L5" s="9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8"/>
      <c r="AB5" s="10"/>
      <c r="AC5" s="201"/>
    </row>
    <row r="6" spans="1:29" s="30" customFormat="1" ht="18" customHeight="1" x14ac:dyDescent="0.25">
      <c r="A6" s="226" t="str">
        <f>[1]QUANTITATIVO!A8</f>
        <v>Item</v>
      </c>
      <c r="B6" s="29"/>
      <c r="C6" s="228" t="str">
        <f>[1]QUANTITATIVO!C8</f>
        <v xml:space="preserve">Discriminação </v>
      </c>
      <c r="D6" s="230" t="str">
        <f>[1]QUANTITATIVO!K9</f>
        <v>Total</v>
      </c>
      <c r="E6" s="217" t="s">
        <v>35</v>
      </c>
      <c r="F6" s="218"/>
      <c r="G6" s="217" t="s">
        <v>36</v>
      </c>
      <c r="H6" s="218"/>
      <c r="I6" s="217" t="s">
        <v>37</v>
      </c>
      <c r="J6" s="218"/>
      <c r="K6" s="217" t="s">
        <v>38</v>
      </c>
      <c r="L6" s="218"/>
      <c r="M6" s="217" t="s">
        <v>39</v>
      </c>
      <c r="N6" s="218"/>
      <c r="O6" s="217" t="s">
        <v>40</v>
      </c>
      <c r="P6" s="218"/>
      <c r="Q6" s="217" t="s">
        <v>41</v>
      </c>
      <c r="R6" s="218"/>
      <c r="S6" s="217" t="s">
        <v>42</v>
      </c>
      <c r="T6" s="218"/>
      <c r="U6" s="217" t="s">
        <v>447</v>
      </c>
      <c r="V6" s="218"/>
      <c r="W6" s="217" t="s">
        <v>448</v>
      </c>
      <c r="X6" s="218"/>
      <c r="Y6" s="217" t="s">
        <v>449</v>
      </c>
      <c r="Z6" s="218"/>
      <c r="AA6" s="219" t="s">
        <v>450</v>
      </c>
      <c r="AB6" s="220"/>
      <c r="AC6" s="202"/>
    </row>
    <row r="7" spans="1:29" s="30" customFormat="1" ht="18" customHeight="1" thickBot="1" x14ac:dyDescent="0.3">
      <c r="A7" s="227"/>
      <c r="B7" s="31"/>
      <c r="C7" s="229"/>
      <c r="D7" s="231"/>
      <c r="E7" s="32" t="s">
        <v>43</v>
      </c>
      <c r="F7" s="33" t="s">
        <v>44</v>
      </c>
      <c r="G7" s="32" t="s">
        <v>43</v>
      </c>
      <c r="H7" s="33" t="s">
        <v>44</v>
      </c>
      <c r="I7" s="32" t="s">
        <v>43</v>
      </c>
      <c r="J7" s="33" t="s">
        <v>44</v>
      </c>
      <c r="K7" s="32" t="s">
        <v>43</v>
      </c>
      <c r="L7" s="33" t="s">
        <v>44</v>
      </c>
      <c r="M7" s="32" t="s">
        <v>43</v>
      </c>
      <c r="N7" s="33" t="s">
        <v>44</v>
      </c>
      <c r="O7" s="32" t="s">
        <v>43</v>
      </c>
      <c r="P7" s="34" t="s">
        <v>44</v>
      </c>
      <c r="Q7" s="32" t="s">
        <v>43</v>
      </c>
      <c r="R7" s="34" t="s">
        <v>44</v>
      </c>
      <c r="S7" s="32" t="s">
        <v>43</v>
      </c>
      <c r="T7" s="34" t="s">
        <v>44</v>
      </c>
      <c r="U7" s="32" t="s">
        <v>43</v>
      </c>
      <c r="V7" s="34" t="s">
        <v>44</v>
      </c>
      <c r="W7" s="32" t="s">
        <v>43</v>
      </c>
      <c r="X7" s="34" t="s">
        <v>44</v>
      </c>
      <c r="Y7" s="32" t="s">
        <v>43</v>
      </c>
      <c r="Z7" s="34" t="s">
        <v>44</v>
      </c>
      <c r="AA7" s="35" t="s">
        <v>43</v>
      </c>
      <c r="AB7" s="36" t="s">
        <v>44</v>
      </c>
      <c r="AC7" s="202"/>
    </row>
    <row r="8" spans="1:29" s="43" customFormat="1" ht="30" customHeight="1" x14ac:dyDescent="0.2">
      <c r="A8" s="37">
        <v>1</v>
      </c>
      <c r="B8" s="38"/>
      <c r="C8" s="39" t="str">
        <f>Orçamento!D8</f>
        <v>Serviços Iniciais</v>
      </c>
      <c r="D8" s="40">
        <f>Orçamento!I14</f>
        <v>122197.54215599998</v>
      </c>
      <c r="E8" s="13">
        <v>1</v>
      </c>
      <c r="F8" s="48">
        <f>IF(E8,$D8*E8, )</f>
        <v>122197.54215599998</v>
      </c>
      <c r="G8" s="11"/>
      <c r="H8" s="40"/>
      <c r="I8" s="11"/>
      <c r="J8" s="40"/>
      <c r="K8" s="11"/>
      <c r="L8" s="40"/>
      <c r="M8" s="11"/>
      <c r="N8" s="40"/>
      <c r="O8" s="11"/>
      <c r="P8" s="40"/>
      <c r="Q8" s="11"/>
      <c r="R8" s="41"/>
      <c r="S8" s="11"/>
      <c r="T8" s="41"/>
      <c r="U8" s="11"/>
      <c r="V8" s="41"/>
      <c r="W8" s="11"/>
      <c r="X8" s="41"/>
      <c r="Y8" s="11"/>
      <c r="Z8" s="41"/>
      <c r="AA8" s="12"/>
      <c r="AB8" s="42"/>
      <c r="AC8" s="203"/>
    </row>
    <row r="9" spans="1:29" s="43" customFormat="1" ht="30" customHeight="1" x14ac:dyDescent="0.2">
      <c r="A9" s="44">
        <v>2</v>
      </c>
      <c r="B9" s="45"/>
      <c r="C9" s="39" t="str">
        <f>Orçamento!D16</f>
        <v>Infraestrutura</v>
      </c>
      <c r="D9" s="46">
        <f>Orçamento!I31</f>
        <v>2554042.7447119998</v>
      </c>
      <c r="E9" s="13"/>
      <c r="F9" s="40"/>
      <c r="G9" s="13">
        <v>0.2</v>
      </c>
      <c r="H9" s="48">
        <f>IF(G9,$D9*G9, )</f>
        <v>510808.54894239997</v>
      </c>
      <c r="I9" s="13">
        <v>0.2</v>
      </c>
      <c r="J9" s="48">
        <f>IF(I9,$D9*I9, )</f>
        <v>510808.54894239997</v>
      </c>
      <c r="K9" s="13">
        <v>0.3</v>
      </c>
      <c r="L9" s="48">
        <f>IF(K9,$D9*K9, )</f>
        <v>766212.82341359986</v>
      </c>
      <c r="M9" s="13">
        <v>0.3</v>
      </c>
      <c r="N9" s="48">
        <f>IF(M9,$D9*M9, )</f>
        <v>766212.82341359986</v>
      </c>
      <c r="O9" s="13"/>
      <c r="P9" s="48"/>
      <c r="Q9" s="13"/>
      <c r="R9" s="48"/>
      <c r="S9" s="13"/>
      <c r="T9" s="48"/>
      <c r="U9" s="13"/>
      <c r="V9" s="48"/>
      <c r="W9" s="13"/>
      <c r="X9" s="48"/>
      <c r="Y9" s="13"/>
      <c r="Z9" s="48"/>
      <c r="AA9" s="14"/>
      <c r="AB9" s="48"/>
      <c r="AC9" s="203"/>
    </row>
    <row r="10" spans="1:29" s="43" customFormat="1" ht="30" customHeight="1" x14ac:dyDescent="0.2">
      <c r="A10" s="44">
        <v>3</v>
      </c>
      <c r="B10" s="45"/>
      <c r="C10" s="39" t="str">
        <f>Orçamento!D33</f>
        <v>Paredes Interna e Paíneis</v>
      </c>
      <c r="D10" s="46">
        <f>Orçamento!I38</f>
        <v>218857.45895599999</v>
      </c>
      <c r="E10" s="13"/>
      <c r="F10" s="40"/>
      <c r="G10" s="13"/>
      <c r="H10" s="48"/>
      <c r="I10" s="13"/>
      <c r="J10" s="48"/>
      <c r="K10" s="13"/>
      <c r="L10" s="48"/>
      <c r="M10" s="13"/>
      <c r="N10" s="48"/>
      <c r="O10" s="13">
        <v>0.5</v>
      </c>
      <c r="P10" s="48">
        <f>IF(O10,$D10*O10, )</f>
        <v>109428.72947799999</v>
      </c>
      <c r="Q10" s="13">
        <v>0.5</v>
      </c>
      <c r="R10" s="48">
        <f>IF(Q10,$D10*Q10, )</f>
        <v>109428.72947799999</v>
      </c>
      <c r="S10" s="13"/>
      <c r="T10" s="48"/>
      <c r="U10" s="13"/>
      <c r="V10" s="47"/>
      <c r="W10" s="13"/>
      <c r="X10" s="47"/>
      <c r="Y10" s="13"/>
      <c r="Z10" s="47"/>
      <c r="AA10" s="14"/>
      <c r="AB10" s="48"/>
      <c r="AC10" s="203"/>
    </row>
    <row r="11" spans="1:29" s="43" customFormat="1" ht="30" customHeight="1" x14ac:dyDescent="0.2">
      <c r="A11" s="44">
        <v>4</v>
      </c>
      <c r="B11" s="45"/>
      <c r="C11" s="39" t="str">
        <f>Orçamento!D40</f>
        <v>Revestimentos Interno e Externo</v>
      </c>
      <c r="D11" s="46">
        <f>Orçamento!I47</f>
        <v>85130.047061999998</v>
      </c>
      <c r="E11" s="13"/>
      <c r="F11" s="40"/>
      <c r="G11" s="13"/>
      <c r="H11" s="40"/>
      <c r="I11" s="13"/>
      <c r="J11" s="40"/>
      <c r="K11" s="13"/>
      <c r="L11" s="40"/>
      <c r="M11" s="13"/>
      <c r="N11" s="48"/>
      <c r="O11" s="13">
        <v>0.5</v>
      </c>
      <c r="P11" s="48">
        <f>IF(O11,$D11*O11, )</f>
        <v>42565.023530999999</v>
      </c>
      <c r="Q11" s="13">
        <v>0.5</v>
      </c>
      <c r="R11" s="48">
        <f>IF(Q11,$D11*Q11, )</f>
        <v>42565.023530999999</v>
      </c>
      <c r="S11" s="13"/>
      <c r="T11" s="48"/>
      <c r="U11" s="13"/>
      <c r="V11" s="48"/>
      <c r="W11" s="13"/>
      <c r="X11" s="47"/>
      <c r="Y11" s="13"/>
      <c r="Z11" s="47"/>
      <c r="AA11" s="14"/>
      <c r="AB11" s="48"/>
      <c r="AC11" s="203"/>
    </row>
    <row r="12" spans="1:29" s="43" customFormat="1" ht="30" customHeight="1" x14ac:dyDescent="0.2">
      <c r="A12" s="44">
        <v>5</v>
      </c>
      <c r="B12" s="45"/>
      <c r="C12" s="39" t="str">
        <f>Orçamento!D49</f>
        <v xml:space="preserve">Esquadrias </v>
      </c>
      <c r="D12" s="46">
        <f>Orçamento!I61</f>
        <v>82597.182004000002</v>
      </c>
      <c r="E12" s="13"/>
      <c r="F12" s="40"/>
      <c r="G12" s="13"/>
      <c r="H12" s="48"/>
      <c r="I12" s="13"/>
      <c r="J12" s="48"/>
      <c r="K12" s="13"/>
      <c r="L12" s="40"/>
      <c r="M12" s="13"/>
      <c r="N12" s="40"/>
      <c r="O12" s="13"/>
      <c r="P12" s="40"/>
      <c r="Q12" s="13">
        <v>0.5</v>
      </c>
      <c r="R12" s="48">
        <f>IF(Q12,$D12*Q12, )</f>
        <v>41298.591002000001</v>
      </c>
      <c r="S12" s="13">
        <v>0.5</v>
      </c>
      <c r="T12" s="48">
        <f>IF(S12,$D12*S12, )</f>
        <v>41298.591002000001</v>
      </c>
      <c r="U12" s="13"/>
      <c r="V12" s="48"/>
      <c r="W12" s="13"/>
      <c r="X12" s="48"/>
      <c r="Y12" s="13"/>
      <c r="Z12" s="47"/>
      <c r="AA12" s="14"/>
      <c r="AB12" s="48"/>
      <c r="AC12" s="203"/>
    </row>
    <row r="13" spans="1:29" s="43" customFormat="1" ht="30" customHeight="1" x14ac:dyDescent="0.2">
      <c r="A13" s="44">
        <v>6</v>
      </c>
      <c r="B13" s="45"/>
      <c r="C13" s="39" t="str">
        <f>Orçamento!D64</f>
        <v>Pintura</v>
      </c>
      <c r="D13" s="46">
        <f>Orçamento!I75</f>
        <v>113893.56604000001</v>
      </c>
      <c r="E13" s="13"/>
      <c r="F13" s="40"/>
      <c r="G13" s="13"/>
      <c r="H13" s="40"/>
      <c r="I13" s="13"/>
      <c r="J13" s="40"/>
      <c r="K13" s="13"/>
      <c r="L13" s="40"/>
      <c r="M13" s="13"/>
      <c r="N13" s="40"/>
      <c r="O13" s="13"/>
      <c r="P13" s="40"/>
      <c r="Q13" s="13"/>
      <c r="R13" s="47"/>
      <c r="S13" s="13"/>
      <c r="T13" s="47"/>
      <c r="U13" s="13">
        <v>1</v>
      </c>
      <c r="V13" s="48">
        <f>IF(U13,$D13*U13, )</f>
        <v>113893.56604000001</v>
      </c>
      <c r="W13" s="13"/>
      <c r="X13" s="47"/>
      <c r="Y13" s="13"/>
      <c r="Z13" s="48"/>
      <c r="AA13" s="14"/>
      <c r="AB13" s="48"/>
      <c r="AC13" s="203"/>
    </row>
    <row r="14" spans="1:29" s="43" customFormat="1" ht="30" customHeight="1" x14ac:dyDescent="0.2">
      <c r="A14" s="44">
        <v>7</v>
      </c>
      <c r="B14" s="45"/>
      <c r="C14" s="39" t="str">
        <f>Orçamento!D77</f>
        <v>Pavimentação</v>
      </c>
      <c r="D14" s="46">
        <f>Orçamento!I88</f>
        <v>356127.57614600001</v>
      </c>
      <c r="E14" s="13"/>
      <c r="F14" s="40"/>
      <c r="G14" s="13"/>
      <c r="H14" s="40"/>
      <c r="I14" s="13"/>
      <c r="J14" s="40"/>
      <c r="K14" s="13"/>
      <c r="L14" s="40"/>
      <c r="M14" s="13"/>
      <c r="N14" s="40"/>
      <c r="O14" s="13"/>
      <c r="P14" s="40"/>
      <c r="Q14" s="13"/>
      <c r="R14" s="47"/>
      <c r="S14" s="13">
        <v>0.5</v>
      </c>
      <c r="T14" s="48">
        <f>IF(S14,$D14*S14, )</f>
        <v>178063.788073</v>
      </c>
      <c r="U14" s="13">
        <v>0.5</v>
      </c>
      <c r="V14" s="48">
        <f>IF(U14,$D14*U14, )</f>
        <v>178063.788073</v>
      </c>
      <c r="W14" s="13"/>
      <c r="X14" s="47"/>
      <c r="Y14" s="13"/>
      <c r="Z14" s="47"/>
      <c r="AA14" s="14"/>
      <c r="AB14" s="48"/>
      <c r="AC14" s="203"/>
    </row>
    <row r="15" spans="1:29" s="43" customFormat="1" ht="30" customHeight="1" x14ac:dyDescent="0.2">
      <c r="A15" s="44">
        <v>8</v>
      </c>
      <c r="B15" s="45"/>
      <c r="C15" s="39" t="str">
        <f>Orçamento!D90</f>
        <v>Instalações Elétrica</v>
      </c>
      <c r="D15" s="46">
        <f>Orçamento!I121</f>
        <v>86159.559800000003</v>
      </c>
      <c r="E15" s="13"/>
      <c r="F15" s="40"/>
      <c r="G15" s="13"/>
      <c r="H15" s="40"/>
      <c r="I15" s="13"/>
      <c r="J15" s="40"/>
      <c r="K15" s="13"/>
      <c r="L15" s="40"/>
      <c r="M15" s="13"/>
      <c r="N15" s="40"/>
      <c r="O15" s="13"/>
      <c r="P15" s="40"/>
      <c r="U15" s="13"/>
      <c r="V15" s="47"/>
      <c r="W15" s="13"/>
      <c r="X15" s="48"/>
      <c r="Y15" s="13">
        <v>1</v>
      </c>
      <c r="Z15" s="48">
        <f>IF(Y15,$D15*Y15, )</f>
        <v>86159.559800000003</v>
      </c>
      <c r="AA15" s="14"/>
      <c r="AB15" s="48"/>
      <c r="AC15" s="203"/>
    </row>
    <row r="16" spans="1:29" s="43" customFormat="1" ht="30" customHeight="1" x14ac:dyDescent="0.2">
      <c r="A16" s="44">
        <v>9</v>
      </c>
      <c r="B16" s="45"/>
      <c r="C16" s="39" t="str">
        <f>Orçamento!D123</f>
        <v>Instalações Hidraulicas</v>
      </c>
      <c r="D16" s="46">
        <f>Orçamento!I172</f>
        <v>41684.628404000003</v>
      </c>
      <c r="E16" s="13"/>
      <c r="F16" s="40"/>
      <c r="G16" s="13"/>
      <c r="H16" s="40"/>
      <c r="I16" s="13"/>
      <c r="J16" s="40"/>
      <c r="K16" s="13"/>
      <c r="L16" s="40"/>
      <c r="M16" s="13"/>
      <c r="N16" s="40"/>
      <c r="O16" s="13"/>
      <c r="P16" s="40"/>
      <c r="Q16" s="13"/>
      <c r="R16" s="47"/>
      <c r="S16" s="13"/>
      <c r="T16" s="47"/>
      <c r="U16" s="13"/>
      <c r="V16" s="47"/>
      <c r="W16" s="13">
        <v>1</v>
      </c>
      <c r="X16" s="48">
        <f>IF(W16,$D16*W16, )</f>
        <v>41684.628404000003</v>
      </c>
      <c r="Y16" s="13"/>
      <c r="Z16" s="47"/>
      <c r="AA16" s="14"/>
      <c r="AB16" s="48"/>
      <c r="AC16" s="203"/>
    </row>
    <row r="17" spans="1:29" s="43" customFormat="1" ht="30" customHeight="1" x14ac:dyDescent="0.2">
      <c r="A17" s="44">
        <v>10</v>
      </c>
      <c r="B17" s="45"/>
      <c r="C17" s="39" t="str">
        <f>Orçamento!D174</f>
        <v>Instalações Sanitárias</v>
      </c>
      <c r="D17" s="46">
        <f>Orçamento!I200</f>
        <v>24739.391189999995</v>
      </c>
      <c r="E17" s="13"/>
      <c r="F17" s="40"/>
      <c r="G17" s="13"/>
      <c r="H17" s="40"/>
      <c r="I17" s="13"/>
      <c r="J17" s="40"/>
      <c r="K17" s="13"/>
      <c r="L17" s="40"/>
      <c r="M17" s="13"/>
      <c r="N17" s="40"/>
      <c r="O17" s="13"/>
      <c r="P17" s="40"/>
      <c r="Q17" s="13">
        <v>0.5</v>
      </c>
      <c r="R17" s="48">
        <f>IF(Q17,$D17*Q17, )</f>
        <v>12369.695594999997</v>
      </c>
      <c r="S17" s="13">
        <v>0.5</v>
      </c>
      <c r="T17" s="48">
        <f>IF(S17,$D17*S17, )</f>
        <v>12369.695594999997</v>
      </c>
      <c r="U17" s="13"/>
      <c r="V17" s="48"/>
      <c r="W17" s="13"/>
      <c r="X17" s="47"/>
      <c r="Y17" s="13"/>
      <c r="Z17" s="47"/>
      <c r="AA17" s="14"/>
      <c r="AB17" s="48"/>
      <c r="AC17" s="203"/>
    </row>
    <row r="18" spans="1:29" s="43" customFormat="1" ht="30" customHeight="1" x14ac:dyDescent="0.2">
      <c r="A18" s="44">
        <v>11</v>
      </c>
      <c r="B18" s="45"/>
      <c r="C18" s="39" t="str">
        <f>Orçamento!D202</f>
        <v>Instalações Preventivas de incêndio</v>
      </c>
      <c r="D18" s="46">
        <f>Orçamento!I220</f>
        <v>65386.25258</v>
      </c>
      <c r="E18" s="13"/>
      <c r="F18" s="40"/>
      <c r="G18" s="13"/>
      <c r="H18" s="40"/>
      <c r="I18" s="13"/>
      <c r="J18" s="40"/>
      <c r="K18" s="13"/>
      <c r="L18" s="40"/>
      <c r="M18" s="13"/>
      <c r="N18" s="40"/>
      <c r="O18" s="13"/>
      <c r="P18" s="48"/>
      <c r="Q18" s="13"/>
      <c r="R18" s="48"/>
      <c r="S18" s="13"/>
      <c r="T18" s="47"/>
      <c r="U18" s="13">
        <v>0.5</v>
      </c>
      <c r="V18" s="48">
        <f>IF(U18,$D18*U18, )</f>
        <v>32693.12629</v>
      </c>
      <c r="W18" s="13">
        <v>0.5</v>
      </c>
      <c r="X18" s="48">
        <f>IF(W18,$D18*W18, )</f>
        <v>32693.12629</v>
      </c>
      <c r="Y18" s="13"/>
      <c r="Z18" s="47"/>
      <c r="AA18" s="14"/>
      <c r="AB18" s="48"/>
      <c r="AC18" s="203"/>
    </row>
    <row r="19" spans="1:29" s="43" customFormat="1" ht="30" customHeight="1" thickBot="1" x14ac:dyDescent="0.25">
      <c r="A19" s="44">
        <v>12</v>
      </c>
      <c r="B19" s="45"/>
      <c r="C19" s="39" t="str">
        <f>Orçamento!D222</f>
        <v>Complementação da obra</v>
      </c>
      <c r="D19" s="46">
        <f>Orçamento!I227</f>
        <v>24682.011051999998</v>
      </c>
      <c r="E19" s="13"/>
      <c r="F19" s="40"/>
      <c r="G19" s="13"/>
      <c r="H19" s="40"/>
      <c r="I19" s="13"/>
      <c r="J19" s="40"/>
      <c r="K19" s="13"/>
      <c r="L19" s="40"/>
      <c r="M19" s="13"/>
      <c r="N19" s="40"/>
      <c r="O19" s="13"/>
      <c r="P19" s="40"/>
      <c r="Q19" s="13"/>
      <c r="R19" s="47"/>
      <c r="S19" s="13"/>
      <c r="T19" s="47"/>
      <c r="U19" s="13"/>
      <c r="V19" s="47"/>
      <c r="Y19" s="13"/>
      <c r="Z19" s="48"/>
      <c r="AA19" s="13">
        <v>1</v>
      </c>
      <c r="AB19" s="48">
        <f>IF(AA19,$D19*AA19, )</f>
        <v>24682.011051999998</v>
      </c>
      <c r="AC19" s="203"/>
    </row>
    <row r="20" spans="1:29" s="54" customFormat="1" ht="30" customHeight="1" thickBot="1" x14ac:dyDescent="0.3">
      <c r="A20" s="232" t="s">
        <v>45</v>
      </c>
      <c r="B20" s="233"/>
      <c r="C20" s="234"/>
      <c r="D20" s="49">
        <f>SUM(D8:D19)</f>
        <v>3775497.9601019993</v>
      </c>
      <c r="E20" s="50">
        <f>F20/$D20</f>
        <v>3.2365940452712808E-2</v>
      </c>
      <c r="F20" s="51">
        <f>SUM(F8:F19)</f>
        <v>122197.54215599998</v>
      </c>
      <c r="G20" s="52">
        <f>H20/$D20</f>
        <v>0.13529567605132539</v>
      </c>
      <c r="H20" s="51">
        <f>SUM(H8:H19)</f>
        <v>510808.54894239997</v>
      </c>
      <c r="I20" s="52">
        <f>J20/$D20</f>
        <v>0.13529567605132539</v>
      </c>
      <c r="J20" s="51">
        <f>SUM(J8:J19)</f>
        <v>510808.54894239997</v>
      </c>
      <c r="K20" s="52">
        <f>L20/$D20</f>
        <v>0.20294351407698807</v>
      </c>
      <c r="L20" s="51">
        <f>SUM(L8:L19)</f>
        <v>766212.82341359986</v>
      </c>
      <c r="M20" s="52">
        <f>N20/$D20</f>
        <v>0.20294351407698807</v>
      </c>
      <c r="N20" s="51">
        <f>SUM(N8:N19)</f>
        <v>766212.82341359986</v>
      </c>
      <c r="O20" s="52">
        <f>P20/$D20</f>
        <v>4.0257935407517396E-2</v>
      </c>
      <c r="P20" s="51">
        <f>SUM(P8:P19)</f>
        <v>151993.75300899998</v>
      </c>
      <c r="Q20" s="52">
        <f>R20/$D20</f>
        <v>5.4472824983447687E-2</v>
      </c>
      <c r="R20" s="51">
        <f>SUM(R8:R19)</f>
        <v>205662.03960599998</v>
      </c>
      <c r="S20" s="52">
        <f>T20/$D20</f>
        <v>6.1377883690801806E-2</v>
      </c>
      <c r="T20" s="51">
        <f>SUM(T8:T19)</f>
        <v>231732.07467</v>
      </c>
      <c r="U20" s="52">
        <f>V20/$D20</f>
        <v>8.598878448188306E-2</v>
      </c>
      <c r="V20" s="51">
        <f>SUM(V8:V19)</f>
        <v>324650.48040299997</v>
      </c>
      <c r="W20" s="52">
        <f>X20/$D20</f>
        <v>1.9700117833460731E-2</v>
      </c>
      <c r="X20" s="51">
        <f>SUM(X8:X19)</f>
        <v>74377.754694000003</v>
      </c>
      <c r="Y20" s="52">
        <f>Z20/$D20</f>
        <v>2.2820714170819552E-2</v>
      </c>
      <c r="Z20" s="51">
        <f>SUM(Z8:Z19)</f>
        <v>86159.559800000003</v>
      </c>
      <c r="AA20" s="53">
        <f>AB20/$D20</f>
        <v>6.5374187227300699E-3</v>
      </c>
      <c r="AB20" s="64">
        <f>SUM(AB8:AB19)</f>
        <v>24682.011051999998</v>
      </c>
      <c r="AC20" s="204"/>
    </row>
    <row r="21" spans="1:29" s="54" customFormat="1" ht="30" customHeight="1" thickBot="1" x14ac:dyDescent="0.3">
      <c r="A21" s="232" t="s">
        <v>46</v>
      </c>
      <c r="B21" s="233"/>
      <c r="C21" s="234"/>
      <c r="D21" s="49">
        <f>D20</f>
        <v>3775497.9601019993</v>
      </c>
      <c r="E21" s="50">
        <f>F21/D21</f>
        <v>3.2365940452712808E-2</v>
      </c>
      <c r="F21" s="55">
        <f>F20</f>
        <v>122197.54215599998</v>
      </c>
      <c r="G21" s="52">
        <f>H21/D21</f>
        <v>0.16766161650403821</v>
      </c>
      <c r="H21" s="51">
        <f>F21+H20</f>
        <v>633006.09109839995</v>
      </c>
      <c r="I21" s="52">
        <f>J21/D21</f>
        <v>0.30295729255536363</v>
      </c>
      <c r="J21" s="51">
        <f>H21+J20</f>
        <v>1143814.6400408</v>
      </c>
      <c r="K21" s="52">
        <f>L21/D21</f>
        <v>0.50590080663235171</v>
      </c>
      <c r="L21" s="51">
        <f>J21+L20</f>
        <v>1910027.4634543997</v>
      </c>
      <c r="M21" s="52">
        <f>N21/D21</f>
        <v>0.70884432070933967</v>
      </c>
      <c r="N21" s="51">
        <f>L21+N20</f>
        <v>2676240.2868679995</v>
      </c>
      <c r="O21" s="63">
        <f>P21/D21</f>
        <v>0.7491022561168571</v>
      </c>
      <c r="P21" s="51">
        <f>N21+P20</f>
        <v>2828234.0398769993</v>
      </c>
      <c r="Q21" s="52">
        <f>R21/D21</f>
        <v>0.80357508110030473</v>
      </c>
      <c r="R21" s="51">
        <f>P21+R20</f>
        <v>3033896.0794829992</v>
      </c>
      <c r="S21" s="52">
        <f>T21/D21</f>
        <v>0.8649529647911065</v>
      </c>
      <c r="T21" s="51">
        <f>R21+T20</f>
        <v>3265628.1541529992</v>
      </c>
      <c r="U21" s="52">
        <f>V21/D21</f>
        <v>0.95094174927298958</v>
      </c>
      <c r="V21" s="51">
        <f>T21+V20</f>
        <v>3590278.6345559992</v>
      </c>
      <c r="W21" s="52">
        <f>X21/D21</f>
        <v>0.97064186710645028</v>
      </c>
      <c r="X21" s="51">
        <f>V21+X20</f>
        <v>3664656.3892499991</v>
      </c>
      <c r="Y21" s="52">
        <f>Z21/D21</f>
        <v>0.99346258127726983</v>
      </c>
      <c r="Z21" s="51">
        <f>X21+Z20</f>
        <v>3750815.949049999</v>
      </c>
      <c r="AA21" s="56">
        <f>AB21/D21</f>
        <v>0.99999999999999989</v>
      </c>
      <c r="AB21" s="64">
        <f>Z21+AB20</f>
        <v>3775497.9601019989</v>
      </c>
      <c r="AC21" s="204"/>
    </row>
    <row r="23" spans="1:29" x14ac:dyDescent="0.2">
      <c r="AB23" s="59"/>
      <c r="AC23" s="59"/>
    </row>
  </sheetData>
  <mergeCells count="19">
    <mergeCell ref="A20:C20"/>
    <mergeCell ref="A21:C21"/>
    <mergeCell ref="I6:J6"/>
    <mergeCell ref="K6:L6"/>
    <mergeCell ref="M6:N6"/>
    <mergeCell ref="O6:P6"/>
    <mergeCell ref="Q6:R6"/>
    <mergeCell ref="AA6:AB6"/>
    <mergeCell ref="A1:AB1"/>
    <mergeCell ref="A4:AB4"/>
    <mergeCell ref="A6:A7"/>
    <mergeCell ref="C6:C7"/>
    <mergeCell ref="D6:D7"/>
    <mergeCell ref="E6:F6"/>
    <mergeCell ref="G6:H6"/>
    <mergeCell ref="S6:T6"/>
    <mergeCell ref="U6:V6"/>
    <mergeCell ref="W6:X6"/>
    <mergeCell ref="Y6:Z6"/>
  </mergeCells>
  <pageMargins left="0.25" right="0.25" top="0.75" bottom="0.75" header="0.3" footer="0.3"/>
  <pageSetup scale="52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Orçamento</vt:lpstr>
      <vt:lpstr>Cronograma</vt:lpstr>
      <vt:lpstr>Cronograma!Area_de_impressao</vt:lpstr>
      <vt:lpstr>Orçamento!Area_de_impressao</vt:lpstr>
      <vt:lpstr>Orçamento!Titulos_de_impressao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Clic Projeto</cp:lastModifiedBy>
  <cp:revision/>
  <cp:lastPrinted>2026-02-12T14:52:08Z</cp:lastPrinted>
  <dcterms:created xsi:type="dcterms:W3CDTF">2017-03-21T10:28:53Z</dcterms:created>
  <dcterms:modified xsi:type="dcterms:W3CDTF">2026-02-19T13:18:17Z</dcterms:modified>
  <cp:category/>
  <cp:contentStatus/>
</cp:coreProperties>
</file>